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zdagl\Desktop\"/>
    </mc:Choice>
  </mc:AlternateContent>
  <xr:revisionPtr revIDLastSave="0" documentId="8_{E6F0A15D-7441-438D-914D-9EC1A4D9CC2C}" xr6:coauthVersionLast="44" xr6:coauthVersionMax="44" xr10:uidLastSave="{00000000-0000-0000-0000-000000000000}"/>
  <bookViews>
    <workbookView xWindow="-120" yWindow="-120" windowWidth="19440" windowHeight="15000"/>
  </bookViews>
  <sheets>
    <sheet name="írószer" sheetId="1" r:id="rId1"/>
  </sheets>
  <calcPr calcId="181029"/>
</workbook>
</file>

<file path=xl/calcChain.xml><?xml version="1.0" encoding="utf-8"?>
<calcChain xmlns="http://schemas.openxmlformats.org/spreadsheetml/2006/main">
  <c r="A4" i="1" l="1"/>
  <c r="B4" i="1"/>
  <c r="A5" i="1"/>
  <c r="B5" i="1"/>
  <c r="C5" i="1"/>
  <c r="A6" i="1"/>
  <c r="B6" i="1"/>
  <c r="AV6" i="1"/>
  <c r="A7" i="1"/>
  <c r="B7" i="1"/>
  <c r="C7" i="1"/>
  <c r="AV7" i="1"/>
  <c r="A8" i="1"/>
  <c r="B8" i="1"/>
  <c r="C8" i="1"/>
  <c r="AV8" i="1"/>
  <c r="A9" i="1"/>
  <c r="B9" i="1"/>
  <c r="C9" i="1"/>
  <c r="AV9" i="1"/>
  <c r="A10" i="1"/>
  <c r="B10" i="1"/>
  <c r="C10" i="1"/>
  <c r="AV10" i="1"/>
  <c r="A11" i="1"/>
  <c r="B11" i="1"/>
  <c r="C11" i="1"/>
  <c r="AV11" i="1"/>
  <c r="A12" i="1"/>
  <c r="B12" i="1"/>
  <c r="C12" i="1"/>
  <c r="AV12" i="1"/>
  <c r="A13" i="1"/>
  <c r="B13" i="1"/>
  <c r="C13" i="1"/>
  <c r="AV13" i="1"/>
  <c r="A14" i="1"/>
  <c r="B14" i="1"/>
  <c r="C14" i="1"/>
  <c r="AV14" i="1"/>
  <c r="A15" i="1"/>
  <c r="B15" i="1"/>
  <c r="C15" i="1"/>
  <c r="AV15" i="1"/>
  <c r="A16" i="1"/>
  <c r="B16" i="1"/>
  <c r="C16" i="1"/>
  <c r="AV16" i="1"/>
  <c r="A17" i="1"/>
  <c r="B17" i="1"/>
  <c r="C17" i="1"/>
  <c r="AV17" i="1"/>
  <c r="A18" i="1"/>
  <c r="B18" i="1"/>
  <c r="C18" i="1"/>
  <c r="AV18" i="1"/>
  <c r="A19" i="1"/>
  <c r="B19" i="1"/>
  <c r="C19" i="1"/>
  <c r="AV19" i="1"/>
  <c r="B20" i="1"/>
  <c r="AV20" i="1"/>
  <c r="AV21" i="1"/>
  <c r="AV22" i="1"/>
  <c r="AV23" i="1"/>
  <c r="AV24" i="1"/>
  <c r="B25" i="1"/>
  <c r="AV25" i="1"/>
  <c r="B26" i="1"/>
  <c r="AV26" i="1"/>
  <c r="B27" i="1"/>
  <c r="AV27" i="1"/>
  <c r="B28" i="1"/>
  <c r="AV28" i="1"/>
  <c r="AV29" i="1"/>
  <c r="C30" i="1"/>
  <c r="AV30" i="1"/>
  <c r="AV31" i="1"/>
  <c r="C32" i="1"/>
  <c r="AV32" i="1"/>
  <c r="C33" i="1"/>
  <c r="AV33" i="1"/>
  <c r="C34" i="1"/>
  <c r="AV34" i="1"/>
  <c r="AV35" i="1"/>
  <c r="AV36" i="1"/>
  <c r="C37" i="1"/>
  <c r="AV37" i="1"/>
  <c r="C38" i="1"/>
  <c r="AV38" i="1"/>
  <c r="B39" i="1"/>
  <c r="AV39" i="1"/>
  <c r="B40" i="1"/>
  <c r="AV40" i="1"/>
  <c r="B41" i="1"/>
  <c r="AV41" i="1"/>
  <c r="B42" i="1"/>
  <c r="AV42" i="1"/>
  <c r="B43" i="1"/>
  <c r="AV43" i="1"/>
  <c r="B44" i="1"/>
  <c r="C44" i="1"/>
  <c r="AV44" i="1"/>
  <c r="B45" i="1"/>
  <c r="C45" i="1"/>
  <c r="AV45" i="1"/>
  <c r="B46" i="1"/>
  <c r="AV46" i="1"/>
  <c r="B47" i="1"/>
  <c r="AV47" i="1"/>
  <c r="B48" i="1"/>
  <c r="AV48" i="1"/>
  <c r="B49" i="1"/>
  <c r="C49" i="1"/>
  <c r="AV49" i="1"/>
  <c r="B50" i="1"/>
  <c r="C50" i="1"/>
  <c r="AV50" i="1"/>
  <c r="B51" i="1"/>
  <c r="AV51" i="1"/>
  <c r="AV52" i="1"/>
  <c r="AV53" i="1"/>
  <c r="B54" i="1"/>
  <c r="C54" i="1"/>
  <c r="AV54" i="1"/>
  <c r="C55" i="1"/>
  <c r="AV55" i="1"/>
  <c r="AV56" i="1"/>
  <c r="AV57" i="1"/>
  <c r="AV58" i="1"/>
  <c r="C59" i="1"/>
  <c r="AV59" i="1"/>
  <c r="C60" i="1"/>
  <c r="AV60" i="1"/>
  <c r="C61" i="1"/>
  <c r="AV61" i="1"/>
  <c r="C62" i="1"/>
  <c r="AV62" i="1"/>
  <c r="C63" i="1"/>
  <c r="AV63" i="1"/>
  <c r="C64" i="1"/>
  <c r="AV64" i="1"/>
  <c r="C65" i="1"/>
  <c r="AV65" i="1"/>
  <c r="C66" i="1"/>
  <c r="AV66" i="1"/>
  <c r="C67" i="1"/>
  <c r="AV67" i="1"/>
  <c r="AV68" i="1"/>
  <c r="C69" i="1"/>
  <c r="AV69" i="1"/>
  <c r="C70" i="1"/>
  <c r="AV70" i="1"/>
  <c r="C71" i="1"/>
  <c r="AV71" i="1"/>
  <c r="C72" i="1"/>
  <c r="AV72" i="1"/>
  <c r="C73" i="1"/>
  <c r="AV73" i="1"/>
  <c r="AV74" i="1"/>
  <c r="AV75" i="1"/>
  <c r="AV76" i="1"/>
  <c r="C77" i="1"/>
  <c r="AV77" i="1"/>
  <c r="AV78" i="1"/>
  <c r="AV79" i="1"/>
  <c r="AV80" i="1"/>
  <c r="AV81" i="1"/>
  <c r="AV82" i="1"/>
  <c r="AV83" i="1"/>
  <c r="C84" i="1"/>
  <c r="AV84" i="1"/>
  <c r="C85" i="1"/>
  <c r="AV85" i="1"/>
  <c r="C86" i="1"/>
  <c r="AV86" i="1"/>
  <c r="C87" i="1"/>
  <c r="AV87" i="1"/>
  <c r="C88" i="1"/>
  <c r="AV88" i="1"/>
  <c r="B89" i="1"/>
  <c r="C89" i="1"/>
  <c r="AV89" i="1"/>
  <c r="B90" i="1"/>
  <c r="C90" i="1"/>
  <c r="AV90" i="1"/>
  <c r="B91" i="1"/>
  <c r="C91" i="1"/>
  <c r="AV91" i="1"/>
  <c r="AV92" i="1"/>
  <c r="B93" i="1"/>
  <c r="C93" i="1"/>
  <c r="AV93" i="1"/>
  <c r="B94" i="1"/>
  <c r="C94" i="1"/>
  <c r="AV94" i="1"/>
  <c r="AV95" i="1"/>
  <c r="C96" i="1"/>
  <c r="AV96" i="1"/>
  <c r="C97" i="1"/>
  <c r="AV97" i="1"/>
  <c r="AV98" i="1"/>
  <c r="AV99" i="1"/>
  <c r="AV100" i="1"/>
  <c r="AV101" i="1"/>
  <c r="AV102" i="1"/>
  <c r="AV103" i="1"/>
  <c r="AV104" i="1"/>
  <c r="AV105" i="1"/>
  <c r="B106" i="1"/>
  <c r="AV106" i="1"/>
  <c r="AV107" i="1"/>
  <c r="B108" i="1"/>
  <c r="AV108" i="1"/>
  <c r="B109" i="1"/>
  <c r="AV109" i="1"/>
  <c r="C110" i="1"/>
  <c r="AV110" i="1"/>
  <c r="B111" i="1"/>
  <c r="C111" i="1"/>
  <c r="AV111" i="1"/>
  <c r="B112" i="1"/>
  <c r="C112" i="1"/>
  <c r="AV112" i="1"/>
  <c r="B113" i="1"/>
  <c r="C113" i="1"/>
  <c r="AV113" i="1"/>
  <c r="B114" i="1"/>
  <c r="C114" i="1"/>
  <c r="AV114" i="1"/>
  <c r="B115" i="1"/>
  <c r="C115" i="1"/>
  <c r="AV115" i="1"/>
  <c r="B116" i="1"/>
  <c r="C116" i="1"/>
  <c r="AV116" i="1"/>
  <c r="AV117" i="1"/>
  <c r="B118" i="1"/>
  <c r="C118" i="1"/>
  <c r="AV118" i="1"/>
  <c r="B119" i="1"/>
  <c r="C119" i="1"/>
  <c r="AV119" i="1"/>
  <c r="B120" i="1"/>
  <c r="C120" i="1"/>
  <c r="AV120" i="1"/>
  <c r="B121" i="1"/>
  <c r="AV121" i="1"/>
  <c r="B122" i="1"/>
  <c r="C122" i="1"/>
  <c r="AV122" i="1"/>
  <c r="C123" i="1"/>
  <c r="AV123" i="1"/>
  <c r="C124" i="1"/>
  <c r="AV124" i="1"/>
  <c r="B125" i="1"/>
  <c r="AV125" i="1"/>
  <c r="B126" i="1"/>
  <c r="C126" i="1"/>
  <c r="AV126" i="1"/>
  <c r="B127" i="1"/>
  <c r="C127" i="1"/>
  <c r="AV127" i="1"/>
  <c r="B128" i="1"/>
  <c r="AV128" i="1"/>
  <c r="B129" i="1"/>
  <c r="AV129" i="1"/>
  <c r="B130" i="1"/>
  <c r="C130" i="1"/>
  <c r="AV130" i="1"/>
  <c r="B131" i="1"/>
  <c r="AV131" i="1"/>
  <c r="AV132" i="1"/>
  <c r="B133" i="1"/>
  <c r="C133" i="1"/>
  <c r="AV133" i="1"/>
  <c r="B134" i="1"/>
  <c r="AV134" i="1"/>
  <c r="B135" i="1"/>
  <c r="C135" i="1"/>
  <c r="AV135" i="1"/>
  <c r="B136" i="1"/>
  <c r="C136" i="1"/>
  <c r="AV136" i="1"/>
  <c r="B137" i="1"/>
  <c r="C137" i="1"/>
  <c r="AV137" i="1"/>
  <c r="AV138" i="1"/>
  <c r="AV139" i="1"/>
  <c r="AV140" i="1"/>
  <c r="AV141" i="1"/>
  <c r="AV142" i="1"/>
  <c r="AV143" i="1"/>
  <c r="AV144" i="1"/>
  <c r="B145" i="1"/>
  <c r="AV145" i="1"/>
  <c r="AV146" i="1"/>
  <c r="AV147" i="1"/>
  <c r="AV148" i="1"/>
  <c r="AV149" i="1"/>
  <c r="AV150" i="1"/>
  <c r="AV151" i="1"/>
  <c r="AV152" i="1"/>
  <c r="AV153" i="1"/>
  <c r="AV154" i="1"/>
  <c r="C155" i="1"/>
  <c r="AV155" i="1"/>
  <c r="AV156" i="1"/>
  <c r="AV157" i="1"/>
  <c r="AV158" i="1"/>
  <c r="B159" i="1"/>
  <c r="AV159" i="1"/>
  <c r="B160" i="1"/>
  <c r="AV160" i="1"/>
  <c r="B161" i="1"/>
  <c r="AV161" i="1"/>
  <c r="B162" i="1"/>
  <c r="C162" i="1"/>
  <c r="AV162" i="1"/>
  <c r="B163" i="1"/>
  <c r="C163" i="1"/>
  <c r="AV163" i="1"/>
  <c r="B164" i="1"/>
  <c r="AV164" i="1"/>
  <c r="B165" i="1"/>
  <c r="C165" i="1"/>
  <c r="AV165" i="1"/>
  <c r="B166" i="1"/>
  <c r="C166" i="1"/>
  <c r="AV166" i="1"/>
  <c r="B167" i="1"/>
  <c r="C167" i="1"/>
  <c r="AV167" i="1"/>
  <c r="B168" i="1"/>
  <c r="AV168" i="1"/>
  <c r="AV169" i="1"/>
  <c r="AV170" i="1"/>
  <c r="AV171" i="1"/>
  <c r="AV172" i="1"/>
  <c r="AV173" i="1"/>
  <c r="AV174" i="1"/>
  <c r="AV175" i="1"/>
  <c r="C176" i="1"/>
  <c r="AV176" i="1"/>
  <c r="AV177" i="1"/>
  <c r="AV178" i="1"/>
  <c r="AV179" i="1"/>
  <c r="AV180" i="1"/>
  <c r="AV181" i="1"/>
  <c r="AV182" i="1"/>
  <c r="AV183" i="1"/>
  <c r="AV184" i="1"/>
  <c r="AV185" i="1"/>
  <c r="AV186" i="1"/>
  <c r="AV187" i="1"/>
  <c r="AV188" i="1"/>
  <c r="AV189" i="1"/>
  <c r="AV190" i="1"/>
  <c r="AV191" i="1"/>
  <c r="AV192" i="1"/>
  <c r="B193" i="1"/>
  <c r="C193" i="1"/>
  <c r="AV193" i="1"/>
  <c r="AV194" i="1"/>
  <c r="C195" i="1"/>
  <c r="AV195" i="1"/>
  <c r="C196" i="1"/>
  <c r="AV196" i="1"/>
  <c r="C197" i="1"/>
  <c r="AV197" i="1"/>
  <c r="C198" i="1"/>
  <c r="AV198" i="1"/>
  <c r="C199" i="1"/>
  <c r="AV199" i="1"/>
  <c r="AV200" i="1"/>
  <c r="AV201" i="1"/>
  <c r="AV202" i="1"/>
  <c r="AV203" i="1"/>
  <c r="AV204" i="1"/>
  <c r="AV205" i="1"/>
  <c r="AV206" i="1"/>
  <c r="AV207" i="1"/>
  <c r="AV208" i="1"/>
  <c r="AV209" i="1"/>
  <c r="AV210" i="1"/>
  <c r="AV211" i="1"/>
  <c r="AV212" i="1"/>
  <c r="B213" i="1"/>
  <c r="AV213" i="1"/>
  <c r="B214" i="1"/>
  <c r="AV214" i="1"/>
  <c r="B215" i="1"/>
  <c r="C215" i="1"/>
  <c r="AV215" i="1"/>
  <c r="B216" i="1"/>
  <c r="C216" i="1"/>
  <c r="AV216" i="1"/>
  <c r="B217" i="1"/>
  <c r="AV217" i="1"/>
  <c r="B218" i="1"/>
  <c r="AV218" i="1"/>
  <c r="B219" i="1"/>
  <c r="C219" i="1"/>
  <c r="AV219" i="1"/>
  <c r="B220" i="1"/>
  <c r="C220" i="1"/>
  <c r="AV220" i="1"/>
  <c r="AV221" i="1"/>
  <c r="C222" i="1"/>
  <c r="AV222" i="1"/>
  <c r="C223" i="1"/>
  <c r="AV223" i="1"/>
  <c r="B224" i="1"/>
  <c r="C224" i="1"/>
  <c r="AV224" i="1"/>
  <c r="B225" i="1"/>
  <c r="C225" i="1"/>
  <c r="AV225" i="1"/>
  <c r="B226" i="1"/>
  <c r="C226" i="1"/>
  <c r="AV226" i="1"/>
  <c r="B227" i="1"/>
  <c r="AV227" i="1"/>
  <c r="C228" i="1"/>
  <c r="AV228" i="1"/>
  <c r="B229" i="1"/>
  <c r="AV229" i="1"/>
  <c r="B230" i="1"/>
  <c r="C230" i="1"/>
  <c r="AV230" i="1"/>
  <c r="B231" i="1"/>
  <c r="C231" i="1"/>
  <c r="AV231" i="1"/>
  <c r="C232" i="1"/>
  <c r="AV232" i="1"/>
  <c r="C233" i="1"/>
  <c r="AV233" i="1"/>
  <c r="C234" i="1"/>
  <c r="AV234" i="1"/>
  <c r="AV235" i="1"/>
  <c r="AV236" i="1"/>
  <c r="C237" i="1"/>
  <c r="AV237" i="1"/>
  <c r="C238" i="1"/>
  <c r="AV238" i="1"/>
  <c r="AV239" i="1"/>
  <c r="AV240" i="1"/>
  <c r="AV241" i="1"/>
  <c r="AV242" i="1"/>
  <c r="C243" i="1"/>
  <c r="AV243" i="1"/>
  <c r="C244" i="1"/>
  <c r="AV244" i="1"/>
  <c r="C245" i="1"/>
  <c r="AV245" i="1"/>
  <c r="AV246" i="1"/>
  <c r="C247" i="1"/>
  <c r="AV247" i="1"/>
  <c r="C248" i="1"/>
  <c r="AV248" i="1"/>
  <c r="AV249" i="1"/>
  <c r="AV250" i="1"/>
  <c r="AV251" i="1"/>
  <c r="AV252" i="1"/>
  <c r="AV253" i="1"/>
  <c r="AV254" i="1"/>
  <c r="AV255" i="1"/>
  <c r="AV256" i="1"/>
  <c r="AV257" i="1"/>
  <c r="AV258" i="1"/>
  <c r="AV259" i="1"/>
  <c r="AV260" i="1"/>
  <c r="AV261" i="1"/>
  <c r="AV262" i="1"/>
  <c r="AV263" i="1"/>
  <c r="AV264" i="1"/>
  <c r="AV265" i="1"/>
  <c r="AV266" i="1"/>
  <c r="AV267" i="1"/>
  <c r="AV268" i="1"/>
  <c r="AV269" i="1"/>
  <c r="AV270" i="1"/>
  <c r="C271" i="1"/>
  <c r="AV271" i="1"/>
  <c r="C272" i="1"/>
  <c r="AV272" i="1"/>
  <c r="C273" i="1"/>
  <c r="AV273" i="1"/>
  <c r="AV274" i="1"/>
  <c r="AV275" i="1"/>
  <c r="AV276" i="1"/>
  <c r="AV277" i="1"/>
  <c r="AV278" i="1"/>
  <c r="AV279" i="1"/>
  <c r="AV280" i="1"/>
  <c r="AV281" i="1"/>
  <c r="AV282" i="1"/>
  <c r="AV283" i="1"/>
  <c r="AV284" i="1"/>
  <c r="C285" i="1"/>
  <c r="AV285" i="1"/>
  <c r="B286" i="1"/>
  <c r="AV286" i="1"/>
  <c r="AV287" i="1"/>
</calcChain>
</file>

<file path=xl/sharedStrings.xml><?xml version="1.0" encoding="utf-8"?>
<sst xmlns="http://schemas.openxmlformats.org/spreadsheetml/2006/main" count="671" uniqueCount="326">
  <si>
    <t>sorszám</t>
  </si>
  <si>
    <t>1.</t>
  </si>
  <si>
    <t>DARAB MATRICÁS (NEM FOLYAMATOS !)</t>
  </si>
  <si>
    <t>tek.</t>
  </si>
  <si>
    <t>2.</t>
  </si>
  <si>
    <t>ASZTALI KÖNYÖKLŐ NAPTÁR</t>
  </si>
  <si>
    <t>2020 ÉVRE !</t>
  </si>
  <si>
    <t>db</t>
  </si>
  <si>
    <t>3.</t>
  </si>
  <si>
    <t>ASZTALI NAPTÁR 2020 ÉVRE !</t>
  </si>
  <si>
    <t>FEKFŐ HELYZETŰ (KB. 30X15CM-ES)</t>
  </si>
  <si>
    <t>4.</t>
  </si>
  <si>
    <t>ASZTALI NAPTÁRHÁT</t>
  </si>
  <si>
    <t>FEKFŐ HELYZETŰ (KB. 30X15CM-ES) naptárhoz</t>
  </si>
  <si>
    <t>5.</t>
  </si>
  <si>
    <t>BÉLYEGZŐPÁRNA FESTÉK</t>
  </si>
  <si>
    <t>FEKETE</t>
  </si>
  <si>
    <t>6.</t>
  </si>
  <si>
    <t>15 MM-ES (12db/dob.)</t>
  </si>
  <si>
    <t>dob.</t>
  </si>
  <si>
    <t>7.</t>
  </si>
  <si>
    <t>19 MM-ES (12db/dob.)</t>
  </si>
  <si>
    <t>8.</t>
  </si>
  <si>
    <t>25 MM-ES (12db/dob.)</t>
  </si>
  <si>
    <t>9.</t>
  </si>
  <si>
    <t>32 MM-ES (12db/dob.)</t>
  </si>
  <si>
    <t>11.</t>
  </si>
  <si>
    <t>CERUZABETÉT (PIXIRON) HB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</si>
  <si>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</si>
  <si>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</si>
  <si>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</si>
  <si>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</si>
  <si>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</si>
  <si>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</si>
  <si>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</si>
  <si>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</si>
  <si>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</si>
  <si>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10.</t>
  </si>
  <si>
    <t>41 MM-ES (12db/dob.)</t>
  </si>
  <si>
    <t>51 MM-ES (12db/dob.)</t>
  </si>
  <si>
    <t>TC4 / FEHÉR SZÍNŰ</t>
  </si>
  <si>
    <t>LC5 / FEHÉR SZÍNŰ</t>
  </si>
  <si>
    <t>LC6 / FEHÉR SZÍNŰ</t>
  </si>
  <si>
    <t>RW</t>
  </si>
  <si>
    <t>BORÍTÉK (ÖNTAPADÓS) SZILIKONOS</t>
  </si>
  <si>
    <t>TB4 /TALPAS</t>
  </si>
  <si>
    <t>CD-R LEMEZ (MŰANYAG VÉKONY TOKOS)</t>
  </si>
  <si>
    <t xml:space="preserve">700MB  (VERBATIM, TDK) </t>
  </si>
  <si>
    <t>DÁTUMBÉLYEGZŐ (TRODAT PRINTY 4810)</t>
  </si>
  <si>
    <t>KISS MÉRETŰ</t>
  </si>
  <si>
    <r>
      <t xml:space="preserve">DOSSZIÉ (MŰANYAG HÁTLAPOS) </t>
    </r>
    <r>
      <rPr>
        <sz val="10"/>
        <color indexed="10"/>
        <rFont val="Arial CE"/>
        <family val="1"/>
        <charset val="238"/>
      </rPr>
      <t>TOVÁBB FŰZŐS !</t>
    </r>
  </si>
  <si>
    <t>FEHÉR SZÍNŰ HÁTLAPPAL</t>
  </si>
  <si>
    <t>21.</t>
  </si>
  <si>
    <t>PIROS SZÍNŰ HÁTLAPPAL</t>
  </si>
  <si>
    <t>22.</t>
  </si>
  <si>
    <t>SÖTÉTKÉK SZÍNŰ HÁTLAPPAL</t>
  </si>
  <si>
    <t>23.</t>
  </si>
  <si>
    <t>24.</t>
  </si>
  <si>
    <t>25.</t>
  </si>
  <si>
    <t>DVD-R LEMEZ (MŰANYAG VÉKONY TOKOS)</t>
  </si>
  <si>
    <t>4,7GB (VERBATIM, TDK)</t>
  </si>
  <si>
    <t>26.</t>
  </si>
  <si>
    <t>ELŐLAP (IRATSPIRÁLOZÁSHOZ)</t>
  </si>
  <si>
    <t>A/4 ÁTLÁTSZÓ</t>
  </si>
  <si>
    <t>ív</t>
  </si>
  <si>
    <t>32.</t>
  </si>
  <si>
    <t>ETIKETT CIMKE A/5</t>
  </si>
  <si>
    <t>33.</t>
  </si>
  <si>
    <t>ETIKETT CIMKE A/6</t>
  </si>
  <si>
    <t>34.</t>
  </si>
  <si>
    <t>ETIKETT CIMKE A/7</t>
  </si>
  <si>
    <t>35.</t>
  </si>
  <si>
    <t>ETIKETT CIMKE A/8</t>
  </si>
  <si>
    <t>36.</t>
  </si>
  <si>
    <t>ETIKETT CIMKE A/9</t>
  </si>
  <si>
    <t>37.</t>
  </si>
  <si>
    <t>ETIKETT CIMKE A/10</t>
  </si>
  <si>
    <t>38.</t>
  </si>
  <si>
    <t>ETIKETT CIMKE A/11</t>
  </si>
  <si>
    <t>39.</t>
  </si>
  <si>
    <t>ETIKETT CIMKE A/12</t>
  </si>
  <si>
    <t>27.</t>
  </si>
  <si>
    <t>HÁTLAP IRATSPIRÁLOZÁSHOZ</t>
  </si>
  <si>
    <t>A/4 FEHÉR</t>
  </si>
  <si>
    <t>28.</t>
  </si>
  <si>
    <t>ETIKETT CIMKE A/4</t>
  </si>
  <si>
    <t>99X38 MM</t>
  </si>
  <si>
    <t>29.</t>
  </si>
  <si>
    <t>FELÍRÓTÁBLA</t>
  </si>
  <si>
    <t>A/4</t>
  </si>
  <si>
    <t>cso.</t>
  </si>
  <si>
    <t>30.</t>
  </si>
  <si>
    <t>FÉNYMÁSOLÓ PAPÍR (XEROX) 500 ív/cso.</t>
  </si>
  <si>
    <t>31.</t>
  </si>
  <si>
    <t>FÜZET (BEÍRÓ) VONALAS 200 LAPOS - PVC FEDELŰ</t>
  </si>
  <si>
    <t>FÜZET (SPIRÁL) KOCKÁS</t>
  </si>
  <si>
    <t>FÜZET (SPIRÁL) VONALAS</t>
  </si>
  <si>
    <t>A/4 (SPIRÁLOZÓHOZ)</t>
  </si>
  <si>
    <t>FÜZET (VONALAS)</t>
  </si>
  <si>
    <t>GENOTHERMA (LEFŰZHETŐS) VÍZTISZTA !</t>
  </si>
  <si>
    <t>A/4" 210X297 MM</t>
  </si>
  <si>
    <t>BŐ A/4 MÉRET !  XXL 90 MICRON BLUERING</t>
  </si>
  <si>
    <t>40.</t>
  </si>
  <si>
    <t>BŐ A/4 MÉRET !  XXL 50 MICRON BLUERING</t>
  </si>
  <si>
    <t>41.</t>
  </si>
  <si>
    <t>GOLYÓSTOLL  BETÉT(SOLIDLY) KÉK</t>
  </si>
  <si>
    <t>X18</t>
  </si>
  <si>
    <t>42.</t>
  </si>
  <si>
    <t>GOLYÓSTOLL (4 SZÍNŰ) FÉMHÁZAS</t>
  </si>
  <si>
    <t>KLASSZIKUS  - ÉRINTŐ VÉGŰ !</t>
  </si>
  <si>
    <t>43.</t>
  </si>
  <si>
    <t>GOLYÓSTOLL BETÉT (4 SZÍNŰ) FÉMHÁZAS TOLLHOZ</t>
  </si>
  <si>
    <t>SZINENKÉNT 1 DB</t>
  </si>
  <si>
    <t>44.</t>
  </si>
  <si>
    <t>GOLYÓSTOLL (PAX)</t>
  </si>
  <si>
    <t>KÉK SZÍNŰ</t>
  </si>
  <si>
    <t>45.</t>
  </si>
  <si>
    <t>46.</t>
  </si>
  <si>
    <t xml:space="preserve">GOLYÓSTOLL (SIGNETTA) </t>
  </si>
  <si>
    <t>KÉK SZÍNŰ BETÉTTEL</t>
  </si>
  <si>
    <t>47.</t>
  </si>
  <si>
    <t>PIROS SZÍNŰ BETÉTTEL</t>
  </si>
  <si>
    <t>48.</t>
  </si>
  <si>
    <t xml:space="preserve">GOLYÓSTOLL (SOLIDLY) </t>
  </si>
  <si>
    <t>49.</t>
  </si>
  <si>
    <t>GOLYÓSTOLL (ÜGYFELES)</t>
  </si>
  <si>
    <t>ASZTALRA VÍZSZINTESEN HELYEZHETŐ !</t>
  </si>
  <si>
    <t>50.</t>
  </si>
  <si>
    <r>
      <t xml:space="preserve">GOLYÓSTOLL (ZEBRA F-301)" </t>
    </r>
    <r>
      <rPr>
        <sz val="10"/>
        <color indexed="10"/>
        <rFont val="Arial CE"/>
        <family val="1"/>
        <charset val="238"/>
      </rPr>
      <t>EREDETI ZEBRA !</t>
    </r>
  </si>
  <si>
    <t>51.</t>
  </si>
  <si>
    <t>GOLYÓSTOLL (ZEBRA SUPER FINE H8000)</t>
  </si>
  <si>
    <t>52.</t>
  </si>
  <si>
    <t>53.</t>
  </si>
  <si>
    <t>GOLYÓSTOLL (ZSELÉS) PENTEL ENERGEL</t>
  </si>
  <si>
    <t xml:space="preserve">0,7 MM-ES KÉK SZÍNŰ BETÉTTEL </t>
  </si>
  <si>
    <t>54.</t>
  </si>
  <si>
    <t xml:space="preserve">0,7 MM-ES FEKETE SZÍNŰ BETÉTTEL </t>
  </si>
  <si>
    <t>IRATRENDEZŐ (ÉLVÉDŐS) HERLITZ</t>
  </si>
  <si>
    <t>55.</t>
  </si>
  <si>
    <t>GOLYÓSTOLL BETÉT (ZEBRA F301) RÚGÓS</t>
  </si>
  <si>
    <t xml:space="preserve">KÉK SZÍNŰ </t>
  </si>
  <si>
    <t>56.</t>
  </si>
  <si>
    <t>GOLYÓSTOLL BETÉT (PAX)</t>
  </si>
  <si>
    <t>57.</t>
  </si>
  <si>
    <t>GOLYÓSTOLL BETÉT (SOLIDLY)</t>
  </si>
  <si>
    <t xml:space="preserve">240X12"                             </t>
  </si>
  <si>
    <t>58.</t>
  </si>
  <si>
    <t>GOLYÓSTOLL BETÉT (PENTEL ENERGÉL)</t>
  </si>
  <si>
    <t>0,7 MM KÉK SZÍNŰ</t>
  </si>
  <si>
    <t>59.</t>
  </si>
  <si>
    <t>0,7 MM FEKETE SZÍNŰ</t>
  </si>
  <si>
    <t>60.</t>
  </si>
  <si>
    <t>HIBAJAVÍTÓ FESTÉK (ECSETES)</t>
  </si>
  <si>
    <t>HÍGÍTÓ NÉLKÜLI</t>
  </si>
  <si>
    <t>61.</t>
  </si>
  <si>
    <r>
      <t xml:space="preserve">HIBAJAVÍTÓ ROLLER </t>
    </r>
    <r>
      <rPr>
        <b/>
        <sz val="8"/>
        <color indexed="10"/>
        <rFont val="Times New Roman"/>
        <family val="1"/>
        <charset val="238"/>
      </rPr>
      <t xml:space="preserve"> (NEM AZ EDDIG SZÁLLÍTOTT !!!)</t>
    </r>
  </si>
  <si>
    <t>NAGYON JÓ MINŐSÉGŰ !</t>
  </si>
  <si>
    <t>62.</t>
  </si>
  <si>
    <t>HIBAJAVÍTÓ TOLL (PENTEL)</t>
  </si>
  <si>
    <t>0,7,MM-ES</t>
  </si>
  <si>
    <t>63.</t>
  </si>
  <si>
    <t>IRATCSÍPTETŐ KAPOCS (MAGIC CLIPS) 50DB/DOBOZ</t>
  </si>
  <si>
    <t>6,4 MM-ES</t>
  </si>
  <si>
    <t>64.</t>
  </si>
  <si>
    <t>FEHÉR SZÍNŰ 5 CM-ES</t>
  </si>
  <si>
    <t>RAGASZTÓ SZALAG (CELLUX)+TÉPŐ</t>
  </si>
  <si>
    <t>65.</t>
  </si>
  <si>
    <t>FEHÉR SZÍNŰ 7, 5 CM-ES</t>
  </si>
  <si>
    <t>66.</t>
  </si>
  <si>
    <t>ZÖLD SZÍNŰ 5 CM-ES</t>
  </si>
  <si>
    <t>67.</t>
  </si>
  <si>
    <t>ZÖLD SZÍNŰ 7,5 CM-ES</t>
  </si>
  <si>
    <t>68.</t>
  </si>
  <si>
    <t>KÉK SZÍNŰ 7,5 CM-ES</t>
  </si>
  <si>
    <t>69.</t>
  </si>
  <si>
    <t>KÉK SZÍNŰ 5 CM-ES</t>
  </si>
  <si>
    <t xml:space="preserve">IRATRENDEZŐ (TOKOS) </t>
  </si>
  <si>
    <t>A/5</t>
  </si>
  <si>
    <t>A/6</t>
  </si>
  <si>
    <t>A/7</t>
  </si>
  <si>
    <t>A/8</t>
  </si>
  <si>
    <t>70.</t>
  </si>
  <si>
    <t>A/4 - KÉK SZÍNŰ</t>
  </si>
  <si>
    <t>71.</t>
  </si>
  <si>
    <t>A/4 - ZÖLD SZÍNŰ</t>
  </si>
  <si>
    <t>72.</t>
  </si>
  <si>
    <t>A/4 - SÁRGA SZÍNŰ</t>
  </si>
  <si>
    <t>73.</t>
  </si>
  <si>
    <t>A/4 - NATUR</t>
  </si>
  <si>
    <t>74.</t>
  </si>
  <si>
    <t>IRATSPIRÁL (MŰANYAG)</t>
  </si>
  <si>
    <t>6MM-ES (FEHÉR)</t>
  </si>
  <si>
    <t>75.</t>
  </si>
  <si>
    <t>10MM-ES (FEHÉR)</t>
  </si>
  <si>
    <t>76.</t>
  </si>
  <si>
    <t>19MM-ES (FEHÉR)</t>
  </si>
  <si>
    <t>ROSTIRON (ALKOHOLOS) VASTAG</t>
  </si>
  <si>
    <t>KÖRHEGYŰ-ZÖLD</t>
  </si>
  <si>
    <t>MAPPA (VILLÁMZÁRAS) FEKETE SZÍNŰ</t>
  </si>
  <si>
    <t>77.</t>
  </si>
  <si>
    <t>KÖTÖZŐZSINEG</t>
  </si>
  <si>
    <t>78.</t>
  </si>
  <si>
    <t>LAPSZÉLJELÖLŐ  (MAG OFFICE) NYÍL FORMA</t>
  </si>
  <si>
    <t>5X25 DB-OS 12MMX45MM  ART N.5564005-62</t>
  </si>
  <si>
    <t>79.</t>
  </si>
  <si>
    <t>LAPSZÉLJELÖLŐ (PAPIRBÓL) POST IT</t>
  </si>
  <si>
    <t>20X50MM ( NEON SZÍNBEN!)</t>
  </si>
  <si>
    <t>80.</t>
  </si>
  <si>
    <t>A/4 FEKVŐ HELYZETŰ</t>
  </si>
  <si>
    <t>PAPÍRSZALVÉTA (FEHÉR SZÍNŰ)</t>
  </si>
  <si>
    <t>MINŐSÉGI !</t>
  </si>
  <si>
    <t>81.</t>
  </si>
  <si>
    <t xml:space="preserve">MŰANYAG, OLDALT PATENTOS TASAK </t>
  </si>
  <si>
    <t>A/4 / SZÍNES</t>
  </si>
  <si>
    <t>82.</t>
  </si>
  <si>
    <t>A/4 / FEHÉR SZÍNŰ</t>
  </si>
  <si>
    <t>83.</t>
  </si>
  <si>
    <t>A/4 / SZÜRKE SZÍNŰ</t>
  </si>
  <si>
    <t>84.</t>
  </si>
  <si>
    <t>PAPÍRVÁGÓ OLLÓ</t>
  </si>
  <si>
    <t>KÖZEPES MÉRETŰ</t>
  </si>
  <si>
    <t>85.</t>
  </si>
  <si>
    <t>86.</t>
  </si>
  <si>
    <t>RAGASZTÓ (PILLANATRAGASZTÓ)</t>
  </si>
  <si>
    <t>TÉPŐTÖMB (ONIX)ÖNTAPADÓS</t>
  </si>
  <si>
    <t>TÉPŐTÖMB (POST-IT) ÖNTAPADÓS</t>
  </si>
  <si>
    <t>TŰZŐGÉP</t>
  </si>
  <si>
    <t>87.</t>
  </si>
  <si>
    <t>STANDARD - JÓ MINŐSÉGŰ !</t>
  </si>
  <si>
    <t>88.</t>
  </si>
  <si>
    <t>89.</t>
  </si>
  <si>
    <t>STANLEY</t>
  </si>
  <si>
    <t>TŰZŐGÉP KAPOCS</t>
  </si>
  <si>
    <t>10-KICSI</t>
  </si>
  <si>
    <t>TŰZŐGÉP KAPOCS 1000 db /doboz</t>
  </si>
  <si>
    <t xml:space="preserve">LEPORELLÓS 240 MMX8"                </t>
  </si>
  <si>
    <t>90.</t>
  </si>
  <si>
    <t>NAGY TEKERCS 19MM-ES</t>
  </si>
  <si>
    <t>91.</t>
  </si>
  <si>
    <t>RAGASZTÓ SZALAG (HAVANNA) BARNA</t>
  </si>
  <si>
    <t>5CM SZÉLES</t>
  </si>
  <si>
    <t>92.</t>
  </si>
  <si>
    <t>ROSTIRON  (VIZES BÁZISÚ) VÉKONY</t>
  </si>
  <si>
    <t>PENTEL ULTRA FINE PIROS</t>
  </si>
  <si>
    <t>93.</t>
  </si>
  <si>
    <t>PENTEL ULTRA FINE FEKETE</t>
  </si>
  <si>
    <t>94.</t>
  </si>
  <si>
    <t>ROSTIRON (ALKOHOLOS)</t>
  </si>
  <si>
    <t>EDDING 140S FEKETE</t>
  </si>
  <si>
    <t>95.</t>
  </si>
  <si>
    <t>EDDING 140S KÉK</t>
  </si>
  <si>
    <t>96.</t>
  </si>
  <si>
    <t>EDDING 140S PIROS</t>
  </si>
  <si>
    <t>97.</t>
  </si>
  <si>
    <t>EDDING 140S ZÖLD</t>
  </si>
  <si>
    <t>98.</t>
  </si>
  <si>
    <t>KÖRHEGYŰ-FEKETE</t>
  </si>
  <si>
    <t>99.</t>
  </si>
  <si>
    <t>KÖRHEGYŰ-KÉK</t>
  </si>
  <si>
    <t>100.</t>
  </si>
  <si>
    <t>KÖRHEGYŰ-PIROS</t>
  </si>
  <si>
    <t>101.</t>
  </si>
  <si>
    <t>VÁGOTTHEGYŰ-KÉK</t>
  </si>
  <si>
    <t>102.</t>
  </si>
  <si>
    <t>VÁGOTTHEGYŰ-PIROS</t>
  </si>
  <si>
    <t>103.</t>
  </si>
  <si>
    <t>VÁGOTTHEGYŰ-FEKETE</t>
  </si>
  <si>
    <t>104.</t>
  </si>
  <si>
    <t>SZALAGOS IROMÁNYFEDÉL</t>
  </si>
  <si>
    <t>105.</t>
  </si>
  <si>
    <t>SZÖVEGKIEMELŐ (FABER CASTELL TEXTLINER)</t>
  </si>
  <si>
    <t>KÉK</t>
  </si>
  <si>
    <t>106.</t>
  </si>
  <si>
    <t>NARANCS</t>
  </si>
  <si>
    <t>107.</t>
  </si>
  <si>
    <t>SÁRGA</t>
  </si>
  <si>
    <t>108.</t>
  </si>
  <si>
    <t>RÓZSASZÍN</t>
  </si>
  <si>
    <t>109.</t>
  </si>
  <si>
    <t>ZÖLD</t>
  </si>
  <si>
    <t>110.</t>
  </si>
  <si>
    <t>TÉPŐTÖMB (FEHÉR)  KEMÉNY LAPKÁS !</t>
  </si>
  <si>
    <t>111.</t>
  </si>
  <si>
    <t>112.</t>
  </si>
  <si>
    <t>113.</t>
  </si>
  <si>
    <t>127X075 MM</t>
  </si>
  <si>
    <t>114.</t>
  </si>
  <si>
    <t>TÉRKÉPTŰ</t>
  </si>
  <si>
    <t>115.</t>
  </si>
  <si>
    <t>TŰZŐGÉP (KIS KAPCSOS) JÓ MINŐSÉGŰ !</t>
  </si>
  <si>
    <t>10-ES MÉRETŰ KAPCSOS</t>
  </si>
  <si>
    <t>116.</t>
  </si>
  <si>
    <r>
      <t>TŰZŐGÉP (NORMÁL KAPCSOS)</t>
    </r>
    <r>
      <rPr>
        <b/>
        <sz val="8"/>
        <color indexed="10"/>
        <rFont val="Times New Roman"/>
        <family val="1"/>
        <charset val="238"/>
      </rPr>
      <t xml:space="preserve"> JÓ MINŐSÉGŰ !</t>
    </r>
  </si>
  <si>
    <t>24/6-OS MÉRETŰ KAPCSOS</t>
  </si>
  <si>
    <t>117..</t>
  </si>
  <si>
    <r>
      <t xml:space="preserve">TŰZŐGÉP KAPOCS 1000 db /doboz </t>
    </r>
    <r>
      <rPr>
        <b/>
        <sz val="8"/>
        <color indexed="10"/>
        <rFont val="Times New Roman"/>
        <family val="1"/>
        <charset val="238"/>
      </rPr>
      <t xml:space="preserve"> JÓ MINŐSÉGŰ !!!</t>
    </r>
  </si>
  <si>
    <t>10-ES MÉRETŰ-KICSI (MEMORIS-PRECIOUS !)</t>
  </si>
  <si>
    <t>118.</t>
  </si>
  <si>
    <t>TŰZŐGÉP KAPOCS 1000 db /doboz  JÓ MINŐSÉGŰ !!!</t>
  </si>
  <si>
    <t>24/6-NORMÁL (MEMORIS-PRECIOUS !)</t>
  </si>
  <si>
    <t>119.</t>
  </si>
  <si>
    <t>VONALZÓ (MŰANYAG)</t>
  </si>
  <si>
    <t>30 CM-ES (NEM ÁTLÁTSZÓ ANYAGBÓL !)</t>
  </si>
  <si>
    <t>120.</t>
  </si>
  <si>
    <t>ZSEBNOTESZ (SPIRÁLFŰZÉSES)</t>
  </si>
  <si>
    <t>121.</t>
  </si>
  <si>
    <t>ZSEBSZÁMOLÓGÉP</t>
  </si>
  <si>
    <t>CASIO MS-20S</t>
  </si>
  <si>
    <t>122.</t>
  </si>
  <si>
    <t>SZÍNESCERUZA (JÓ MINŐSÉGŰ!)</t>
  </si>
  <si>
    <t>12 SZÍN/DOBOZ</t>
  </si>
  <si>
    <t>123.</t>
  </si>
  <si>
    <t>GOLYÓSTOLL  BETÉT ICO  70 (RETRO)</t>
  </si>
  <si>
    <t>124.</t>
  </si>
  <si>
    <t>CERUZABETÉT (PIXIRON) B</t>
  </si>
  <si>
    <t>125.</t>
  </si>
  <si>
    <t>NAGY TEKERCS (HAVANNA MÉRET)</t>
  </si>
  <si>
    <t>126.</t>
  </si>
  <si>
    <t>FRANCIAKOCKÁS LAP</t>
  </si>
  <si>
    <t>2019  2. féléves írószer árajánlat bekérő</t>
  </si>
  <si>
    <t>anyag megnevezés</t>
  </si>
  <si>
    <t>méret, egyéb megnevezés</t>
  </si>
  <si>
    <t>mennyiség</t>
  </si>
  <si>
    <t>egységár (Ft)</t>
  </si>
  <si>
    <t>érték (Ft)</t>
  </si>
  <si>
    <t>összesen (Ft):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</si>
</sst>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E"/>
      <charset val="238"/>
    </font>
    <font>
      <sz val="10"/>
      <color indexed="10"/>
      <name val="Arial CE"/>
      <family val="1"/>
      <charset val="238"/>
    </font>
    <font>
      <b/>
      <sz val="10"/>
      <color indexed="9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8"/>
      <color indexed="10"/>
      <name val="Arial CE"/>
      <charset val="238"/>
    </font>
    <font>
      <b/>
      <sz val="8"/>
      <color indexed="60"/>
      <name val="Arial CE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b/>
      <sz val="8"/>
      <color indexed="60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b/>
      <u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0" borderId="1" xfId="0" applyFont="1" applyBorder="1"/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9" fillId="2" borderId="4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4" fillId="2" borderId="1" xfId="0" applyFont="1" applyFill="1" applyBorder="1"/>
    <xf numFmtId="0" fontId="4" fillId="2" borderId="4" xfId="0" applyFont="1" applyFill="1" applyBorder="1"/>
    <xf numFmtId="0" fontId="10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7" fillId="2" borderId="1" xfId="0" applyFont="1" applyFill="1" applyBorder="1"/>
    <xf numFmtId="0" fontId="12" fillId="2" borderId="1" xfId="0" applyFont="1" applyFill="1" applyBorder="1"/>
    <xf numFmtId="0" fontId="8" fillId="2" borderId="1" xfId="0" applyFont="1" applyFill="1" applyBorder="1" applyAlignment="1">
      <alignment horizontal="left"/>
    </xf>
    <xf numFmtId="0" fontId="8" fillId="2" borderId="0" xfId="0" applyFont="1" applyFill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4" fillId="0" borderId="1" xfId="0" applyFont="1" applyBorder="1"/>
    <xf numFmtId="0" fontId="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right"/>
    </xf>
    <xf numFmtId="0" fontId="13" fillId="2" borderId="1" xfId="0" applyFont="1" applyFill="1" applyBorder="1"/>
    <xf numFmtId="0" fontId="9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2" borderId="1" xfId="0" applyFont="1" applyFill="1" applyBorder="1" applyAlignment="1"/>
    <xf numFmtId="0" fontId="6" fillId="2" borderId="1" xfId="0" applyFont="1" applyFill="1" applyBorder="1" applyAlignment="1"/>
    <xf numFmtId="0" fontId="7" fillId="2" borderId="1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0" fillId="0" borderId="2" xfId="0" applyBorder="1" applyAlignment="1"/>
    <xf numFmtId="0" fontId="2" fillId="4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right"/>
    </xf>
    <xf numFmtId="0" fontId="5" fillId="0" borderId="4" xfId="0" applyFont="1" applyBorder="1"/>
    <xf numFmtId="0" fontId="0" fillId="0" borderId="0" xfId="0" applyBorder="1" applyAlignment="1"/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991"/>
  <sheetViews>
    <sheetView tabSelected="1" zoomScale="110" workbookViewId="0">
      <selection activeCell="CO1" sqref="CO1:DU65536"/>
    </sheetView>
  </sheetViews>
  <sheetFormatPr defaultRowHeight="11.25" x14ac:dyDescent="0.2"/>
  <cols>
    <col min="1" max="1" width="7.85546875" style="18" customWidth="1"/>
    <col min="2" max="2" width="43" style="1" customWidth="1"/>
    <col min="3" max="3" width="37.5703125" style="1" customWidth="1"/>
    <col min="4" max="4" width="4.140625" style="10" hidden="1" customWidth="1"/>
    <col min="5" max="5" width="4" style="10" hidden="1" customWidth="1"/>
    <col min="6" max="6" width="4.42578125" style="10" hidden="1" customWidth="1"/>
    <col min="7" max="7" width="4.28515625" style="10" hidden="1" customWidth="1"/>
    <col min="8" max="8" width="3" style="10" hidden="1" customWidth="1"/>
    <col min="9" max="9" width="3.5703125" style="10" hidden="1" customWidth="1"/>
    <col min="10" max="10" width="3" style="10" hidden="1" customWidth="1"/>
    <col min="11" max="11" width="3.5703125" style="10" hidden="1" customWidth="1"/>
    <col min="12" max="12" width="3" style="10" hidden="1" customWidth="1"/>
    <col min="13" max="13" width="4" style="10" hidden="1" customWidth="1"/>
    <col min="14" max="14" width="3.42578125" style="10" hidden="1" customWidth="1"/>
    <col min="15" max="15" width="3.85546875" style="10" hidden="1" customWidth="1"/>
    <col min="16" max="16" width="3.28515625" style="10" hidden="1" customWidth="1"/>
    <col min="17" max="17" width="3" style="10" hidden="1" customWidth="1"/>
    <col min="18" max="18" width="3.85546875" style="10" hidden="1" customWidth="1"/>
    <col min="19" max="19" width="3.42578125" style="11" hidden="1" customWidth="1"/>
    <col min="20" max="26" width="3.42578125" style="10" hidden="1" customWidth="1"/>
    <col min="27" max="27" width="3.5703125" style="10" hidden="1" customWidth="1"/>
    <col min="28" max="28" width="3.28515625" style="10" hidden="1" customWidth="1"/>
    <col min="29" max="29" width="3.28515625" style="19" hidden="1" customWidth="1"/>
    <col min="30" max="30" width="3.42578125" style="20" hidden="1" customWidth="1"/>
    <col min="31" max="31" width="3.42578125" style="13" hidden="1" customWidth="1"/>
    <col min="32" max="32" width="3.42578125" style="20" hidden="1" customWidth="1"/>
    <col min="33" max="33" width="3.42578125" style="10" hidden="1" customWidth="1"/>
    <col min="34" max="34" width="3.42578125" style="20" hidden="1" customWidth="1"/>
    <col min="35" max="35" width="3.42578125" style="10" hidden="1" customWidth="1"/>
    <col min="36" max="37" width="3.5703125" style="10" hidden="1" customWidth="1"/>
    <col min="38" max="39" width="3.42578125" style="10" hidden="1" customWidth="1"/>
    <col min="40" max="42" width="3.42578125" style="14" hidden="1" customWidth="1"/>
    <col min="43" max="44" width="3.42578125" style="10" hidden="1" customWidth="1"/>
    <col min="45" max="45" width="3" style="10" hidden="1" customWidth="1"/>
    <col min="46" max="47" width="3.42578125" style="10" hidden="1" customWidth="1"/>
    <col min="48" max="48" width="6.5703125" style="10" customWidth="1"/>
    <col min="49" max="49" width="5.5703125" style="26" customWidth="1"/>
    <col min="50" max="50" width="12.28515625" style="20" customWidth="1"/>
    <col min="51" max="51" width="12.85546875" style="1" customWidth="1"/>
    <col min="52" max="58" width="3" style="1" hidden="1" customWidth="1"/>
    <col min="59" max="125" width="0" style="1" hidden="1" customWidth="1"/>
    <col min="126" max="16384" width="9.140625" style="1"/>
  </cols>
  <sheetData>
    <row r="1" spans="1:52" ht="12.75" x14ac:dyDescent="0.2">
      <c r="A1" s="33" t="s">
        <v>319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39"/>
    </row>
    <row r="2" spans="1:52" ht="12.75" x14ac:dyDescent="0.2">
      <c r="A2" s="35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9"/>
    </row>
    <row r="3" spans="1:52" s="10" customFormat="1" ht="12.75" x14ac:dyDescent="0.2">
      <c r="A3" s="31" t="s">
        <v>0</v>
      </c>
      <c r="B3" s="27" t="s">
        <v>320</v>
      </c>
      <c r="C3" s="27" t="s">
        <v>321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8"/>
      <c r="AD3" s="27"/>
      <c r="AE3" s="28"/>
      <c r="AF3" s="27"/>
      <c r="AG3" s="27"/>
      <c r="AH3" s="27"/>
      <c r="AI3" s="27"/>
      <c r="AJ3" s="27"/>
      <c r="AK3" s="27"/>
      <c r="AL3" s="27"/>
      <c r="AM3" s="27"/>
      <c r="AN3" s="29"/>
      <c r="AO3" s="29"/>
      <c r="AP3" s="29"/>
      <c r="AQ3" s="27"/>
      <c r="AR3" s="27"/>
      <c r="AS3" s="27"/>
      <c r="AT3" s="27"/>
      <c r="AU3" s="27"/>
      <c r="AV3" s="30" t="s">
        <v>322</v>
      </c>
      <c r="AW3" s="32"/>
      <c r="AX3" s="31" t="s">
        <v>323</v>
      </c>
      <c r="AY3" s="31" t="s">
        <v>324</v>
      </c>
    </row>
    <row r="4" spans="1:52" s="4" customFormat="1" hidden="1" x14ac:dyDescent="0.2">
      <c r="A4" s="3" t="str">
        <f>"09962"</f>
        <v>09962</v>
      </c>
      <c r="B4" s="4" t="str">
        <f>"AJÁNDÉK TASAK"</f>
        <v>AJÁNDÉK TASAK</v>
      </c>
      <c r="D4" s="6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  <c r="T4" s="6"/>
      <c r="U4" s="6"/>
      <c r="V4" s="6"/>
      <c r="W4" s="6"/>
      <c r="X4" s="6"/>
      <c r="Y4" s="6"/>
      <c r="Z4" s="6"/>
      <c r="AA4" s="6"/>
      <c r="AB4" s="6"/>
      <c r="AC4" s="8"/>
      <c r="AD4" s="6"/>
      <c r="AE4" s="8"/>
      <c r="AF4" s="6"/>
      <c r="AG4" s="6"/>
      <c r="AH4" s="6"/>
      <c r="AI4" s="6"/>
      <c r="AJ4" s="6"/>
      <c r="AK4" s="6"/>
      <c r="AL4" s="6"/>
      <c r="AM4" s="6"/>
      <c r="AN4" s="9"/>
      <c r="AO4" s="9"/>
      <c r="AP4" s="9"/>
      <c r="AQ4" s="6"/>
      <c r="AR4" s="6"/>
      <c r="AS4" s="6"/>
      <c r="AT4" s="6"/>
      <c r="AU4" s="6"/>
      <c r="AV4" s="6"/>
      <c r="AW4" s="24"/>
      <c r="AX4" s="6"/>
    </row>
    <row r="5" spans="1:52" s="4" customFormat="1" hidden="1" x14ac:dyDescent="0.2">
      <c r="A5" s="3" t="str">
        <f>"07442"</f>
        <v>07442</v>
      </c>
      <c r="B5" s="4" t="str">
        <f>"ALÁÍRÓKÖNYV (A4)"</f>
        <v>ALÁÍRÓKÖNYV (A4)</v>
      </c>
      <c r="C5" s="4" t="str">
        <f>"SAVARIA"</f>
        <v>SAVARIA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6"/>
      <c r="U5" s="6"/>
      <c r="V5" s="6"/>
      <c r="W5" s="6"/>
      <c r="X5" s="6"/>
      <c r="Y5" s="6"/>
      <c r="Z5" s="6"/>
      <c r="AA5" s="6"/>
      <c r="AB5" s="6"/>
      <c r="AC5" s="8"/>
      <c r="AD5" s="6"/>
      <c r="AE5" s="8"/>
      <c r="AF5" s="6"/>
      <c r="AG5" s="6"/>
      <c r="AH5" s="6"/>
      <c r="AI5" s="6"/>
      <c r="AJ5" s="6"/>
      <c r="AK5" s="6"/>
      <c r="AL5" s="6"/>
      <c r="AM5" s="6"/>
      <c r="AN5" s="9"/>
      <c r="AO5" s="9"/>
      <c r="AP5" s="9"/>
      <c r="AQ5" s="6"/>
      <c r="AR5" s="6"/>
      <c r="AS5" s="6"/>
      <c r="AT5" s="6"/>
      <c r="AU5" s="6"/>
      <c r="AV5" s="6"/>
      <c r="AW5" s="24"/>
      <c r="AX5" s="6"/>
    </row>
    <row r="6" spans="1:52" s="2" customFormat="1" hidden="1" x14ac:dyDescent="0.2">
      <c r="A6" s="3" t="str">
        <f>"09263"</f>
        <v>09263</v>
      </c>
      <c r="B6" s="4" t="str">
        <f>"ARCHIVÁLÓ KONTÉNER"</f>
        <v>ARCHIVÁLÓ KONTÉNER</v>
      </c>
      <c r="C6" s="4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  <c r="T6" s="10"/>
      <c r="U6" s="10"/>
      <c r="V6" s="10"/>
      <c r="W6" s="10"/>
      <c r="X6" s="10"/>
      <c r="Y6" s="10"/>
      <c r="Z6" s="10"/>
      <c r="AA6" s="10"/>
      <c r="AB6" s="10"/>
      <c r="AC6" s="5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>
        <f t="shared" ref="AV6:AV69" si="0">SUM(D6:AU6)</f>
        <v>0</v>
      </c>
      <c r="AW6" s="25"/>
      <c r="AX6" s="10"/>
    </row>
    <row r="7" spans="1:52" s="2" customFormat="1" hidden="1" x14ac:dyDescent="0.2">
      <c r="A7" s="3" t="str">
        <f>"07596"</f>
        <v>07596</v>
      </c>
      <c r="B7" s="4" t="str">
        <f>"ÁTÍRÓTÖMB"</f>
        <v>ÁTÍRÓTÖMB</v>
      </c>
      <c r="C7" s="4" t="str">
        <f>"A/5 (50X3)"</f>
        <v>A/5 (50X3)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1"/>
      <c r="T7" s="10"/>
      <c r="U7" s="10"/>
      <c r="V7" s="10"/>
      <c r="W7" s="10"/>
      <c r="X7" s="10"/>
      <c r="Y7" s="10"/>
      <c r="Z7" s="10"/>
      <c r="AA7" s="10"/>
      <c r="AB7" s="10"/>
      <c r="AC7" s="5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>
        <f t="shared" si="0"/>
        <v>0</v>
      </c>
      <c r="AW7" s="25"/>
      <c r="AX7" s="10"/>
    </row>
    <row r="8" spans="1:52" s="2" customFormat="1" hidden="1" x14ac:dyDescent="0.2">
      <c r="A8" s="3" t="str">
        <f>"11697"</f>
        <v>11697</v>
      </c>
      <c r="B8" s="4" t="str">
        <f>"ÁTÍRÓTÖMB (ÖNÁTÍRÓS)"</f>
        <v>ÁTÍRÓTÖMB (ÖNÁTÍRÓS)</v>
      </c>
      <c r="C8" s="4" t="str">
        <f>"A/4 (50X2)"</f>
        <v>A/4 (50X2)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0"/>
      <c r="U8" s="10"/>
      <c r="V8" s="10"/>
      <c r="W8" s="10"/>
      <c r="X8" s="10"/>
      <c r="Y8" s="10"/>
      <c r="Z8" s="10"/>
      <c r="AA8" s="10"/>
      <c r="AB8" s="10"/>
      <c r="AC8" s="5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>
        <f t="shared" si="0"/>
        <v>0</v>
      </c>
      <c r="AW8" s="25"/>
      <c r="AX8" s="10"/>
    </row>
    <row r="9" spans="1:52" s="4" customFormat="1" hidden="1" x14ac:dyDescent="0.2">
      <c r="A9" s="3" t="str">
        <f>"08078"</f>
        <v>08078</v>
      </c>
      <c r="B9" s="4" t="str">
        <f>"BELFÖLDI KIKÜLDETÉSI RENDELVÉNY"</f>
        <v>BELFÖLDI KIKÜLDETÉSI RENDELVÉNY</v>
      </c>
      <c r="C9" s="4" t="str">
        <f>"(B.18-70/új)"</f>
        <v>(B.18-70/új)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6"/>
      <c r="U9" s="6"/>
      <c r="V9" s="6"/>
      <c r="W9" s="6"/>
      <c r="X9" s="6"/>
      <c r="Y9" s="6"/>
      <c r="Z9" s="6"/>
      <c r="AA9" s="6"/>
      <c r="AB9" s="6"/>
      <c r="AC9" s="5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10">
        <f t="shared" si="0"/>
        <v>0</v>
      </c>
      <c r="AW9" s="25"/>
      <c r="AX9" s="6"/>
    </row>
    <row r="10" spans="1:52" s="4" customFormat="1" hidden="1" x14ac:dyDescent="0.2">
      <c r="A10" s="3" t="str">
        <f>"13629"</f>
        <v>13629</v>
      </c>
      <c r="B10" s="4" t="str">
        <f>"BÉLYEGZŐ"</f>
        <v>BÉLYEGZŐ</v>
      </c>
      <c r="C10" s="4" t="str">
        <f>"COLOP 20"</f>
        <v>COLOP 20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7"/>
      <c r="T10" s="6"/>
      <c r="U10" s="6"/>
      <c r="V10" s="6"/>
      <c r="W10" s="6"/>
      <c r="X10" s="6"/>
      <c r="Y10" s="6"/>
      <c r="Z10" s="6"/>
      <c r="AA10" s="6"/>
      <c r="AB10" s="6"/>
      <c r="AC10" s="5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10">
        <f t="shared" si="0"/>
        <v>0</v>
      </c>
      <c r="AW10" s="25"/>
      <c r="AX10" s="6"/>
    </row>
    <row r="11" spans="1:52" s="4" customFormat="1" hidden="1" x14ac:dyDescent="0.2">
      <c r="A11" s="3" t="str">
        <f>"09947"</f>
        <v>09947</v>
      </c>
      <c r="B11" s="4" t="str">
        <f>"BÉLYEGZŐ (DÁTUM)"</f>
        <v>BÉLYEGZŐ (DÁTUM)</v>
      </c>
      <c r="C11" s="4" t="str">
        <f>"COLOP S120"</f>
        <v>COLOP S120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7"/>
      <c r="T11" s="6"/>
      <c r="U11" s="6"/>
      <c r="V11" s="6"/>
      <c r="W11" s="6"/>
      <c r="X11" s="6"/>
      <c r="Y11" s="6"/>
      <c r="Z11" s="6"/>
      <c r="AA11" s="6"/>
      <c r="AB11" s="6"/>
      <c r="AC11" s="5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10">
        <f t="shared" si="0"/>
        <v>0</v>
      </c>
      <c r="AW11" s="25"/>
      <c r="AX11" s="6"/>
    </row>
    <row r="12" spans="1:52" s="4" customFormat="1" hidden="1" x14ac:dyDescent="0.2">
      <c r="A12" s="3" t="str">
        <f>"08618"</f>
        <v>08618</v>
      </c>
      <c r="B12" s="4" t="str">
        <f t="shared" ref="B12:B19" si="1">"BÉLYEGZŐPÁRNA"</f>
        <v>BÉLYEGZŐPÁRNA</v>
      </c>
      <c r="C12" s="4" t="str">
        <f>"COLOP BP. 4912"</f>
        <v>COLOP BP. 4912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7"/>
      <c r="T12" s="6"/>
      <c r="U12" s="6"/>
      <c r="V12" s="6"/>
      <c r="W12" s="6"/>
      <c r="X12" s="6"/>
      <c r="Y12" s="6"/>
      <c r="Z12" s="6"/>
      <c r="AA12" s="6"/>
      <c r="AB12" s="6"/>
      <c r="AC12" s="5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10">
        <f t="shared" si="0"/>
        <v>0</v>
      </c>
      <c r="AW12" s="25"/>
      <c r="AX12" s="6"/>
    </row>
    <row r="13" spans="1:52" s="4" customFormat="1" hidden="1" x14ac:dyDescent="0.2">
      <c r="A13" s="3" t="str">
        <f>"08617"</f>
        <v>08617</v>
      </c>
      <c r="B13" s="4" t="str">
        <f t="shared" si="1"/>
        <v>BÉLYEGZŐPÁRNA</v>
      </c>
      <c r="C13" s="4" t="str">
        <f>"COLOP BP. 4913"</f>
        <v>COLOP BP. 4913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7"/>
      <c r="T13" s="6"/>
      <c r="U13" s="6"/>
      <c r="V13" s="6"/>
      <c r="W13" s="6"/>
      <c r="X13" s="6"/>
      <c r="Y13" s="6"/>
      <c r="Z13" s="6"/>
      <c r="AA13" s="6"/>
      <c r="AB13" s="6"/>
      <c r="AC13" s="5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10">
        <f t="shared" si="0"/>
        <v>0</v>
      </c>
      <c r="AW13" s="25"/>
      <c r="AX13" s="6"/>
    </row>
    <row r="14" spans="1:52" s="4" customFormat="1" hidden="1" x14ac:dyDescent="0.2">
      <c r="A14" s="3" t="str">
        <f>"10905"</f>
        <v>10905</v>
      </c>
      <c r="B14" s="4" t="str">
        <f t="shared" si="1"/>
        <v>BÉLYEGZŐPÁRNA</v>
      </c>
      <c r="C14" s="4" t="str">
        <f>"COLOP E 10"</f>
        <v>COLOP E 10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7"/>
      <c r="T14" s="6"/>
      <c r="U14" s="6"/>
      <c r="V14" s="6"/>
      <c r="W14" s="6"/>
      <c r="X14" s="6"/>
      <c r="Y14" s="6"/>
      <c r="Z14" s="6"/>
      <c r="AA14" s="6"/>
      <c r="AB14" s="6"/>
      <c r="AC14" s="5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10">
        <f t="shared" si="0"/>
        <v>0</v>
      </c>
      <c r="AW14" s="25"/>
      <c r="AX14" s="6"/>
    </row>
    <row r="15" spans="1:52" s="4" customFormat="1" hidden="1" x14ac:dyDescent="0.2">
      <c r="A15" s="3" t="str">
        <f>"10906"</f>
        <v>10906</v>
      </c>
      <c r="B15" s="4" t="str">
        <f t="shared" si="1"/>
        <v>BÉLYEGZŐPÁRNA</v>
      </c>
      <c r="C15" s="4" t="str">
        <f>"COLOP E 30"</f>
        <v>COLOP E 30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7"/>
      <c r="T15" s="6"/>
      <c r="U15" s="6"/>
      <c r="V15" s="6"/>
      <c r="W15" s="6"/>
      <c r="X15" s="6"/>
      <c r="Y15" s="6"/>
      <c r="Z15" s="6"/>
      <c r="AA15" s="6"/>
      <c r="AB15" s="6"/>
      <c r="AC15" s="5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10">
        <f t="shared" si="0"/>
        <v>0</v>
      </c>
      <c r="AW15" s="25"/>
      <c r="AX15" s="6"/>
    </row>
    <row r="16" spans="1:52" s="4" customFormat="1" hidden="1" x14ac:dyDescent="0.2">
      <c r="A16" s="3" t="str">
        <f>"08573"</f>
        <v>08573</v>
      </c>
      <c r="B16" s="4" t="str">
        <f t="shared" si="1"/>
        <v>BÉLYEGZŐPÁRNA</v>
      </c>
      <c r="C16" s="4" t="str">
        <f>"COLOP E 40"</f>
        <v>COLOP E 40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7"/>
      <c r="T16" s="6"/>
      <c r="U16" s="6"/>
      <c r="V16" s="6"/>
      <c r="W16" s="6"/>
      <c r="X16" s="6"/>
      <c r="Y16" s="6"/>
      <c r="Z16" s="6"/>
      <c r="AA16" s="6"/>
      <c r="AB16" s="6"/>
      <c r="AC16" s="5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10">
        <f t="shared" si="0"/>
        <v>0</v>
      </c>
      <c r="AW16" s="25"/>
      <c r="AX16" s="6"/>
    </row>
    <row r="17" spans="1:52" s="4" customFormat="1" hidden="1" x14ac:dyDescent="0.2">
      <c r="A17" s="3" t="str">
        <f>"12655"</f>
        <v>12655</v>
      </c>
      <c r="B17" s="4" t="str">
        <f t="shared" si="1"/>
        <v>BÉLYEGZŐPÁRNA</v>
      </c>
      <c r="C17" s="4" t="str">
        <f>"KORES"</f>
        <v>KORES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7"/>
      <c r="T17" s="6"/>
      <c r="U17" s="6"/>
      <c r="V17" s="6"/>
      <c r="W17" s="6"/>
      <c r="X17" s="6"/>
      <c r="Y17" s="6"/>
      <c r="Z17" s="6"/>
      <c r="AA17" s="6"/>
      <c r="AB17" s="6"/>
      <c r="AC17" s="5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10">
        <f t="shared" si="0"/>
        <v>0</v>
      </c>
      <c r="AW17" s="25"/>
      <c r="AX17" s="6"/>
    </row>
    <row r="18" spans="1:52" s="4" customFormat="1" hidden="1" x14ac:dyDescent="0.2">
      <c r="A18" s="3" t="str">
        <f>"13304"</f>
        <v>13304</v>
      </c>
      <c r="B18" s="4" t="str">
        <f t="shared" si="1"/>
        <v>BÉLYEGZŐPÁRNA</v>
      </c>
      <c r="C18" s="4" t="str">
        <f>"LACO"</f>
        <v>LACO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T18" s="6"/>
      <c r="U18" s="6"/>
      <c r="V18" s="6"/>
      <c r="W18" s="6"/>
      <c r="X18" s="6"/>
      <c r="Y18" s="6"/>
      <c r="Z18" s="6"/>
      <c r="AA18" s="6"/>
      <c r="AB18" s="6"/>
      <c r="AC18" s="5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10">
        <f t="shared" si="0"/>
        <v>0</v>
      </c>
      <c r="AW18" s="25"/>
      <c r="AX18" s="6"/>
    </row>
    <row r="19" spans="1:52" s="4" customFormat="1" hidden="1" x14ac:dyDescent="0.2">
      <c r="A19" s="3" t="str">
        <f>"12490"</f>
        <v>12490</v>
      </c>
      <c r="B19" s="4" t="str">
        <f t="shared" si="1"/>
        <v>BÉLYEGZŐPÁRNA</v>
      </c>
      <c r="C19" s="4" t="str">
        <f>"TRODAT 4912"</f>
        <v>TRODAT 4912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7"/>
      <c r="T19" s="6"/>
      <c r="U19" s="6"/>
      <c r="V19" s="6"/>
      <c r="W19" s="6"/>
      <c r="X19" s="6"/>
      <c r="Y19" s="6"/>
      <c r="Z19" s="6"/>
      <c r="AA19" s="6"/>
      <c r="AB19" s="6"/>
      <c r="AC19" s="5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10">
        <f t="shared" si="0"/>
        <v>0</v>
      </c>
      <c r="AW19" s="25"/>
      <c r="AX19" s="6"/>
    </row>
    <row r="20" spans="1:52" s="4" customFormat="1" x14ac:dyDescent="0.2">
      <c r="A20" s="3" t="s">
        <v>1</v>
      </c>
      <c r="B20" s="4" t="str">
        <f>"ÁRAZÓSZALAG"</f>
        <v>ÁRAZÓSZALAG</v>
      </c>
      <c r="C20" s="4" t="s">
        <v>2</v>
      </c>
      <c r="D20" s="6">
        <v>10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7"/>
      <c r="T20" s="6"/>
      <c r="U20" s="6"/>
      <c r="V20" s="6"/>
      <c r="W20" s="6"/>
      <c r="X20" s="6"/>
      <c r="Y20" s="6"/>
      <c r="Z20" s="6"/>
      <c r="AA20" s="6"/>
      <c r="AB20" s="6"/>
      <c r="AC20" s="5"/>
      <c r="AD20" s="6"/>
      <c r="AE20" s="6"/>
      <c r="AF20" s="6"/>
      <c r="AG20" s="6">
        <v>5</v>
      </c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10">
        <f t="shared" si="0"/>
        <v>15</v>
      </c>
      <c r="AW20" s="24" t="s">
        <v>3</v>
      </c>
      <c r="AX20" s="6"/>
      <c r="AZ20" s="2"/>
    </row>
    <row r="21" spans="1:52" s="2" customFormat="1" x14ac:dyDescent="0.2">
      <c r="A21" s="3" t="s">
        <v>4</v>
      </c>
      <c r="B21" s="4" t="s">
        <v>5</v>
      </c>
      <c r="C21" s="4" t="s">
        <v>6</v>
      </c>
      <c r="D21" s="6"/>
      <c r="E21" s="6">
        <v>1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7"/>
      <c r="T21" s="6"/>
      <c r="U21" s="6"/>
      <c r="V21" s="6"/>
      <c r="W21" s="6"/>
      <c r="X21" s="6"/>
      <c r="Y21" s="6"/>
      <c r="Z21" s="6"/>
      <c r="AA21" s="6"/>
      <c r="AB21" s="6"/>
      <c r="AC21" s="5"/>
      <c r="AD21" s="6"/>
      <c r="AE21" s="6"/>
      <c r="AF21" s="6"/>
      <c r="AG21" s="6">
        <v>2</v>
      </c>
      <c r="AH21" s="6"/>
      <c r="AI21" s="6">
        <v>1</v>
      </c>
      <c r="AJ21" s="6">
        <v>1</v>
      </c>
      <c r="AK21" s="6">
        <v>1</v>
      </c>
      <c r="AL21" s="6"/>
      <c r="AM21" s="6"/>
      <c r="AN21" s="6"/>
      <c r="AO21" s="6"/>
      <c r="AP21" s="6"/>
      <c r="AQ21" s="6">
        <v>1</v>
      </c>
      <c r="AR21" s="6">
        <v>1</v>
      </c>
      <c r="AS21" s="6"/>
      <c r="AT21" s="6">
        <v>2</v>
      </c>
      <c r="AU21" s="6"/>
      <c r="AV21" s="10">
        <f t="shared" si="0"/>
        <v>10</v>
      </c>
      <c r="AW21" s="25" t="s">
        <v>7</v>
      </c>
      <c r="AX21" s="10"/>
    </row>
    <row r="22" spans="1:52" s="2" customFormat="1" x14ac:dyDescent="0.2">
      <c r="A22" s="3" t="s">
        <v>8</v>
      </c>
      <c r="B22" s="4" t="s">
        <v>9</v>
      </c>
      <c r="C22" s="4" t="s">
        <v>10</v>
      </c>
      <c r="D22" s="6">
        <v>5</v>
      </c>
      <c r="E22" s="6"/>
      <c r="F22" s="6"/>
      <c r="G22" s="6">
        <v>2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7"/>
      <c r="T22" s="6"/>
      <c r="U22" s="6"/>
      <c r="V22" s="6"/>
      <c r="W22" s="6"/>
      <c r="X22" s="6"/>
      <c r="Y22" s="6"/>
      <c r="Z22" s="6"/>
      <c r="AA22" s="6"/>
      <c r="AB22" s="6"/>
      <c r="AC22" s="5"/>
      <c r="AD22" s="6"/>
      <c r="AE22" s="6"/>
      <c r="AF22" s="6"/>
      <c r="AG22" s="6">
        <v>3</v>
      </c>
      <c r="AH22" s="6">
        <v>1</v>
      </c>
      <c r="AI22" s="6">
        <v>1</v>
      </c>
      <c r="AJ22" s="6">
        <v>1</v>
      </c>
      <c r="AK22" s="6"/>
      <c r="AL22" s="6">
        <v>1</v>
      </c>
      <c r="AM22" s="6">
        <v>1</v>
      </c>
      <c r="AN22" s="6">
        <v>1</v>
      </c>
      <c r="AO22" s="6"/>
      <c r="AP22" s="6"/>
      <c r="AQ22" s="6"/>
      <c r="AR22" s="6"/>
      <c r="AS22" s="6">
        <v>1</v>
      </c>
      <c r="AT22" s="6">
        <v>2</v>
      </c>
      <c r="AU22" s="6">
        <v>2</v>
      </c>
      <c r="AV22" s="10">
        <f t="shared" si="0"/>
        <v>21</v>
      </c>
      <c r="AW22" s="25" t="s">
        <v>7</v>
      </c>
      <c r="AX22" s="10"/>
    </row>
    <row r="23" spans="1:52" s="2" customFormat="1" x14ac:dyDescent="0.2">
      <c r="A23" s="3" t="s">
        <v>11</v>
      </c>
      <c r="B23" s="4" t="s">
        <v>12</v>
      </c>
      <c r="C23" s="4" t="s">
        <v>13</v>
      </c>
      <c r="D23" s="6">
        <v>5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7"/>
      <c r="T23" s="6"/>
      <c r="U23" s="6"/>
      <c r="V23" s="6"/>
      <c r="W23" s="6"/>
      <c r="X23" s="6"/>
      <c r="Y23" s="6"/>
      <c r="Z23" s="6"/>
      <c r="AA23" s="6"/>
      <c r="AB23" s="6"/>
      <c r="AC23" s="5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>
        <v>1</v>
      </c>
      <c r="AO23" s="6"/>
      <c r="AP23" s="6"/>
      <c r="AQ23" s="6"/>
      <c r="AR23" s="6"/>
      <c r="AS23" s="6"/>
      <c r="AT23" s="6"/>
      <c r="AU23" s="6">
        <v>2</v>
      </c>
      <c r="AV23" s="10">
        <f t="shared" si="0"/>
        <v>8</v>
      </c>
      <c r="AW23" s="25" t="s">
        <v>7</v>
      </c>
      <c r="AX23" s="10"/>
    </row>
    <row r="24" spans="1:52" s="2" customFormat="1" x14ac:dyDescent="0.2">
      <c r="A24" s="3" t="s">
        <v>14</v>
      </c>
      <c r="B24" s="2" t="s">
        <v>15</v>
      </c>
      <c r="C24" s="2" t="s">
        <v>16</v>
      </c>
      <c r="D24" s="6"/>
      <c r="E24" s="6"/>
      <c r="F24" s="6"/>
      <c r="G24" s="6">
        <v>2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7"/>
      <c r="T24" s="6"/>
      <c r="U24" s="6"/>
      <c r="V24" s="6"/>
      <c r="W24" s="6"/>
      <c r="X24" s="6"/>
      <c r="Y24" s="6"/>
      <c r="Z24" s="6"/>
      <c r="AA24" s="6"/>
      <c r="AB24" s="6"/>
      <c r="AC24" s="5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>
        <v>1</v>
      </c>
      <c r="AU24" s="6"/>
      <c r="AV24" s="10">
        <f t="shared" si="0"/>
        <v>3</v>
      </c>
      <c r="AW24" s="25" t="s">
        <v>7</v>
      </c>
      <c r="AX24" s="10"/>
    </row>
    <row r="25" spans="1:52" s="2" customFormat="1" x14ac:dyDescent="0.2">
      <c r="A25" s="3" t="s">
        <v>17</v>
      </c>
      <c r="B25" s="4" t="str">
        <f>"BINDER CSIPESZ (CLIPS)"</f>
        <v>BINDER CSIPESZ (CLIPS)</v>
      </c>
      <c r="C25" s="4" t="s">
        <v>18</v>
      </c>
      <c r="D25" s="6"/>
      <c r="E25" s="6"/>
      <c r="F25" s="6"/>
      <c r="G25" s="6"/>
      <c r="H25" s="6"/>
      <c r="I25" s="6">
        <v>1</v>
      </c>
      <c r="J25" s="6"/>
      <c r="K25" s="6"/>
      <c r="L25" s="6"/>
      <c r="M25" s="6"/>
      <c r="N25" s="6"/>
      <c r="O25" s="6"/>
      <c r="P25" s="6"/>
      <c r="Q25" s="6"/>
      <c r="R25" s="6">
        <v>3</v>
      </c>
      <c r="S25" s="7"/>
      <c r="T25" s="6"/>
      <c r="U25" s="6"/>
      <c r="V25" s="6"/>
      <c r="W25" s="6"/>
      <c r="X25" s="6"/>
      <c r="Y25" s="6"/>
      <c r="Z25" s="6"/>
      <c r="AA25" s="6"/>
      <c r="AB25" s="6"/>
      <c r="AC25" s="5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10">
        <f t="shared" si="0"/>
        <v>4</v>
      </c>
      <c r="AW25" s="25" t="s">
        <v>19</v>
      </c>
      <c r="AX25" s="10"/>
    </row>
    <row r="26" spans="1:52" s="2" customFormat="1" x14ac:dyDescent="0.2">
      <c r="A26" s="3" t="s">
        <v>20</v>
      </c>
      <c r="B26" s="4" t="str">
        <f>"BINDER CSIPESZ (CLIPS)"</f>
        <v>BINDER CSIPESZ (CLIPS)</v>
      </c>
      <c r="C26" s="4" t="s">
        <v>21</v>
      </c>
      <c r="D26" s="6"/>
      <c r="E26" s="6"/>
      <c r="F26" s="6">
        <v>12</v>
      </c>
      <c r="G26" s="6"/>
      <c r="H26" s="6"/>
      <c r="I26" s="6">
        <v>1</v>
      </c>
      <c r="J26" s="6"/>
      <c r="K26" s="6"/>
      <c r="L26" s="6"/>
      <c r="M26" s="6"/>
      <c r="N26" s="6"/>
      <c r="O26" s="6"/>
      <c r="P26" s="6"/>
      <c r="Q26" s="6"/>
      <c r="R26" s="6">
        <v>3</v>
      </c>
      <c r="S26" s="7"/>
      <c r="T26" s="6"/>
      <c r="U26" s="6"/>
      <c r="V26" s="6"/>
      <c r="W26" s="6"/>
      <c r="X26" s="6"/>
      <c r="Y26" s="6"/>
      <c r="Z26" s="6"/>
      <c r="AA26" s="6"/>
      <c r="AB26" s="6"/>
      <c r="AC26" s="5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>
        <v>5</v>
      </c>
      <c r="AR26" s="6">
        <v>5</v>
      </c>
      <c r="AS26" s="6"/>
      <c r="AT26" s="6"/>
      <c r="AU26" s="6"/>
      <c r="AV26" s="10">
        <f t="shared" si="0"/>
        <v>26</v>
      </c>
      <c r="AW26" s="25" t="s">
        <v>19</v>
      </c>
      <c r="AX26" s="10"/>
    </row>
    <row r="27" spans="1:52" s="2" customFormat="1" x14ac:dyDescent="0.2">
      <c r="A27" s="3" t="s">
        <v>22</v>
      </c>
      <c r="B27" s="4" t="str">
        <f>"BINDER CSIPESZ (CLIPS)"</f>
        <v>BINDER CSIPESZ (CLIPS)</v>
      </c>
      <c r="C27" s="4" t="s">
        <v>23</v>
      </c>
      <c r="D27" s="6"/>
      <c r="E27" s="6"/>
      <c r="F27" s="6">
        <v>12</v>
      </c>
      <c r="G27" s="6"/>
      <c r="H27" s="6"/>
      <c r="I27" s="6">
        <v>1</v>
      </c>
      <c r="J27" s="6"/>
      <c r="K27" s="6"/>
      <c r="L27" s="6"/>
      <c r="M27" s="6"/>
      <c r="N27" s="6"/>
      <c r="O27" s="6"/>
      <c r="P27" s="6"/>
      <c r="Q27" s="6"/>
      <c r="R27" s="6"/>
      <c r="S27" s="7"/>
      <c r="T27" s="6"/>
      <c r="U27" s="6"/>
      <c r="V27" s="6"/>
      <c r="W27" s="6"/>
      <c r="X27" s="6"/>
      <c r="Y27" s="6"/>
      <c r="Z27" s="6"/>
      <c r="AA27" s="6"/>
      <c r="AB27" s="6"/>
      <c r="AC27" s="5"/>
      <c r="AD27" s="6"/>
      <c r="AE27" s="6"/>
      <c r="AF27" s="6"/>
      <c r="AG27" s="6"/>
      <c r="AH27" s="6"/>
      <c r="AI27" s="6"/>
      <c r="AJ27" s="6"/>
      <c r="AK27" s="6"/>
      <c r="AL27" s="6">
        <v>2</v>
      </c>
      <c r="AM27" s="6">
        <v>2</v>
      </c>
      <c r="AN27" s="6"/>
      <c r="AO27" s="6"/>
      <c r="AP27" s="6"/>
      <c r="AQ27" s="6"/>
      <c r="AR27" s="6"/>
      <c r="AS27" s="6"/>
      <c r="AT27" s="6"/>
      <c r="AU27" s="6"/>
      <c r="AV27" s="10">
        <f t="shared" si="0"/>
        <v>17</v>
      </c>
      <c r="AW27" s="25" t="s">
        <v>19</v>
      </c>
      <c r="AX27" s="10"/>
    </row>
    <row r="28" spans="1:52" s="2" customFormat="1" x14ac:dyDescent="0.2">
      <c r="A28" s="3" t="s">
        <v>24</v>
      </c>
      <c r="B28" s="4" t="str">
        <f>"BINDER CSIPESZ (CLIPS)"</f>
        <v>BINDER CSIPESZ (CLIPS)</v>
      </c>
      <c r="C28" s="4" t="s">
        <v>25</v>
      </c>
      <c r="D28" s="6"/>
      <c r="E28" s="6"/>
      <c r="F28" s="6">
        <v>2</v>
      </c>
      <c r="G28" s="6"/>
      <c r="H28" s="6"/>
      <c r="I28" s="6">
        <v>1</v>
      </c>
      <c r="J28" s="6"/>
      <c r="K28" s="6"/>
      <c r="L28" s="6"/>
      <c r="M28" s="6"/>
      <c r="N28" s="6"/>
      <c r="O28" s="6"/>
      <c r="P28" s="6"/>
      <c r="Q28" s="6"/>
      <c r="R28" s="6"/>
      <c r="S28" s="7"/>
      <c r="T28" s="6"/>
      <c r="U28" s="6"/>
      <c r="V28" s="6"/>
      <c r="W28" s="6"/>
      <c r="X28" s="6"/>
      <c r="Y28" s="6"/>
      <c r="Z28" s="6"/>
      <c r="AA28" s="6"/>
      <c r="AB28" s="6"/>
      <c r="AC28" s="5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10">
        <f t="shared" si="0"/>
        <v>3</v>
      </c>
      <c r="AW28" s="25" t="s">
        <v>19</v>
      </c>
      <c r="AX28" s="10"/>
    </row>
    <row r="29" spans="1:52" s="4" customFormat="1" hidden="1" x14ac:dyDescent="0.2">
      <c r="A29" s="3" t="s">
        <v>26</v>
      </c>
      <c r="B29" s="4" t="s">
        <v>27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7"/>
      <c r="T29" s="6"/>
      <c r="U29" s="6"/>
      <c r="V29" s="6"/>
      <c r="W29" s="6"/>
      <c r="X29" s="6"/>
      <c r="Y29" s="6"/>
      <c r="Z29" s="6"/>
      <c r="AA29" s="6"/>
      <c r="AB29" s="6"/>
      <c r="AC29" s="5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10">
        <f t="shared" si="0"/>
        <v>0</v>
      </c>
      <c r="AW29" s="25" t="s">
        <v>19</v>
      </c>
      <c r="AX29" s="6"/>
    </row>
    <row r="30" spans="1:52" s="4" customFormat="1" hidden="1" x14ac:dyDescent="0.2">
      <c r="A30" s="3" t="s">
        <v>28</v>
      </c>
      <c r="B30" s="4" t="s">
        <v>27</v>
      </c>
      <c r="C30" s="4" t="str">
        <f>"DELI 0620"</f>
        <v>DELI 0620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7"/>
      <c r="T30" s="6"/>
      <c r="U30" s="6"/>
      <c r="V30" s="6"/>
      <c r="W30" s="6"/>
      <c r="X30" s="6"/>
      <c r="Y30" s="6"/>
      <c r="Z30" s="6"/>
      <c r="AA30" s="6"/>
      <c r="AB30" s="6"/>
      <c r="AC30" s="5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10">
        <f t="shared" si="0"/>
        <v>0</v>
      </c>
      <c r="AW30" s="25" t="s">
        <v>19</v>
      </c>
      <c r="AX30" s="6"/>
    </row>
    <row r="31" spans="1:52" s="4" customFormat="1" hidden="1" x14ac:dyDescent="0.2">
      <c r="A31" s="3" t="s">
        <v>29</v>
      </c>
      <c r="B31" s="4" t="s">
        <v>27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7"/>
      <c r="T31" s="6"/>
      <c r="U31" s="6"/>
      <c r="V31" s="6"/>
      <c r="W31" s="6"/>
      <c r="X31" s="6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10">
        <f t="shared" si="0"/>
        <v>0</v>
      </c>
      <c r="AW31" s="25" t="s">
        <v>19</v>
      </c>
      <c r="AX31" s="6"/>
      <c r="AZ31" s="2"/>
    </row>
    <row r="32" spans="1:52" s="2" customFormat="1" hidden="1" x14ac:dyDescent="0.2">
      <c r="A32" s="3" t="s">
        <v>30</v>
      </c>
      <c r="B32" s="4" t="s">
        <v>27</v>
      </c>
      <c r="C32" s="4" t="str">
        <f>"080X120 CM"</f>
        <v>080X120 CM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7"/>
      <c r="T32" s="6"/>
      <c r="U32" s="6"/>
      <c r="V32" s="6"/>
      <c r="W32" s="6"/>
      <c r="X32" s="6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10">
        <f t="shared" si="0"/>
        <v>0</v>
      </c>
      <c r="AW32" s="25" t="s">
        <v>19</v>
      </c>
      <c r="AX32" s="10"/>
    </row>
    <row r="33" spans="1:52" s="2" customFormat="1" hidden="1" x14ac:dyDescent="0.2">
      <c r="A33" s="3" t="s">
        <v>31</v>
      </c>
      <c r="B33" s="4" t="s">
        <v>27</v>
      </c>
      <c r="C33" s="4" t="str">
        <f>"5KG-OS"</f>
        <v>5KG-OS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7"/>
      <c r="T33" s="6"/>
      <c r="U33" s="6"/>
      <c r="V33" s="6"/>
      <c r="W33" s="6"/>
      <c r="X33" s="6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10">
        <f t="shared" si="0"/>
        <v>0</v>
      </c>
      <c r="AW33" s="25" t="s">
        <v>19</v>
      </c>
      <c r="AX33" s="10"/>
      <c r="AZ33" s="4"/>
    </row>
    <row r="34" spans="1:52" s="4" customFormat="1" hidden="1" x14ac:dyDescent="0.2">
      <c r="A34" s="3" t="s">
        <v>32</v>
      </c>
      <c r="B34" s="4" t="s">
        <v>27</v>
      </c>
      <c r="C34" s="4" t="str">
        <f>"A/1"</f>
        <v>A/1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7"/>
      <c r="T34" s="6"/>
      <c r="U34" s="6"/>
      <c r="V34" s="6"/>
      <c r="W34" s="6"/>
      <c r="X34" s="6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10">
        <f t="shared" si="0"/>
        <v>0</v>
      </c>
      <c r="AW34" s="25" t="s">
        <v>19</v>
      </c>
      <c r="AX34" s="6"/>
    </row>
    <row r="35" spans="1:52" s="4" customFormat="1" hidden="1" x14ac:dyDescent="0.2">
      <c r="A35" s="3" t="s">
        <v>33</v>
      </c>
      <c r="B35" s="4" t="s">
        <v>27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7"/>
      <c r="T35" s="6"/>
      <c r="U35" s="6"/>
      <c r="V35" s="6"/>
      <c r="W35" s="6"/>
      <c r="X35" s="6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10">
        <f t="shared" si="0"/>
        <v>0</v>
      </c>
      <c r="AW35" s="25" t="s">
        <v>19</v>
      </c>
      <c r="AX35" s="6"/>
      <c r="AZ35" s="2"/>
    </row>
    <row r="36" spans="1:52" s="2" customFormat="1" hidden="1" x14ac:dyDescent="0.2">
      <c r="A36" s="3" t="s">
        <v>34</v>
      </c>
      <c r="B36" s="4" t="s">
        <v>27</v>
      </c>
      <c r="C36" s="4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7"/>
      <c r="T36" s="6"/>
      <c r="U36" s="6"/>
      <c r="V36" s="6"/>
      <c r="W36" s="6"/>
      <c r="X36" s="6"/>
      <c r="Y36" s="6"/>
      <c r="Z36" s="6"/>
      <c r="AA36" s="6"/>
      <c r="AB36" s="6"/>
      <c r="AC36" s="5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10">
        <f t="shared" si="0"/>
        <v>0</v>
      </c>
      <c r="AW36" s="25" t="s">
        <v>19</v>
      </c>
      <c r="AX36" s="10"/>
    </row>
    <row r="37" spans="1:52" s="2" customFormat="1" hidden="1" x14ac:dyDescent="0.2">
      <c r="A37" s="3" t="s">
        <v>35</v>
      </c>
      <c r="B37" s="4" t="s">
        <v>27</v>
      </c>
      <c r="C37" s="4" t="str">
        <f>"A/4 (20/40-ES)"</f>
        <v>A/4 (20/40-ES)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7"/>
      <c r="T37" s="6"/>
      <c r="U37" s="6"/>
      <c r="V37" s="6"/>
      <c r="W37" s="6"/>
      <c r="X37" s="6"/>
      <c r="Y37" s="6"/>
      <c r="Z37" s="6"/>
      <c r="AA37" s="6"/>
      <c r="AB37" s="6"/>
      <c r="AC37" s="5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10">
        <f t="shared" si="0"/>
        <v>0</v>
      </c>
      <c r="AW37" s="25" t="s">
        <v>19</v>
      </c>
      <c r="AX37" s="10"/>
    </row>
    <row r="38" spans="1:52" s="2" customFormat="1" hidden="1" x14ac:dyDescent="0.2">
      <c r="A38" s="3" t="s">
        <v>36</v>
      </c>
      <c r="B38" s="4" t="s">
        <v>27</v>
      </c>
      <c r="C38" s="4" t="str">
        <f>"A/4 (40/80-AS)"</f>
        <v>A/4 (40/80-AS)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7"/>
      <c r="T38" s="6"/>
      <c r="U38" s="6"/>
      <c r="V38" s="6"/>
      <c r="W38" s="6"/>
      <c r="X38" s="6"/>
      <c r="Y38" s="6"/>
      <c r="Z38" s="6"/>
      <c r="AA38" s="6"/>
      <c r="AB38" s="6"/>
      <c r="AC38" s="5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10">
        <f t="shared" si="0"/>
        <v>0</v>
      </c>
      <c r="AW38" s="25" t="s">
        <v>19</v>
      </c>
      <c r="AX38" s="10"/>
    </row>
    <row r="39" spans="1:52" s="2" customFormat="1" x14ac:dyDescent="0.2">
      <c r="A39" s="3" t="s">
        <v>37</v>
      </c>
      <c r="B39" s="4" t="str">
        <f>"BINDER CSIPESZ (CLIPS)"</f>
        <v>BINDER CSIPESZ (CLIPS)</v>
      </c>
      <c r="C39" s="4" t="s">
        <v>38</v>
      </c>
      <c r="D39" s="6"/>
      <c r="E39" s="6"/>
      <c r="F39" s="6">
        <v>2</v>
      </c>
      <c r="G39" s="6"/>
      <c r="H39" s="6"/>
      <c r="I39" s="6">
        <v>1</v>
      </c>
      <c r="J39" s="6"/>
      <c r="K39" s="6"/>
      <c r="L39" s="6"/>
      <c r="M39" s="6"/>
      <c r="N39" s="6"/>
      <c r="O39" s="6"/>
      <c r="P39" s="6"/>
      <c r="Q39" s="6"/>
      <c r="R39" s="6"/>
      <c r="S39" s="7"/>
      <c r="T39" s="6"/>
      <c r="U39" s="6"/>
      <c r="V39" s="6"/>
      <c r="W39" s="6"/>
      <c r="X39" s="6"/>
      <c r="Y39" s="6"/>
      <c r="Z39" s="6"/>
      <c r="AA39" s="6"/>
      <c r="AB39" s="6"/>
      <c r="AC39" s="5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10">
        <f t="shared" si="0"/>
        <v>3</v>
      </c>
      <c r="AW39" s="25" t="s">
        <v>19</v>
      </c>
      <c r="AX39" s="10"/>
    </row>
    <row r="40" spans="1:52" s="2" customFormat="1" x14ac:dyDescent="0.2">
      <c r="A40" s="3" t="s">
        <v>26</v>
      </c>
      <c r="B40" s="4" t="str">
        <f>"BINDER CSIPESZ (CLIPS)"</f>
        <v>BINDER CSIPESZ (CLIPS)</v>
      </c>
      <c r="C40" s="4" t="s">
        <v>39</v>
      </c>
      <c r="D40" s="6"/>
      <c r="E40" s="6"/>
      <c r="F40" s="6"/>
      <c r="G40" s="6"/>
      <c r="H40" s="6"/>
      <c r="I40" s="6">
        <v>1</v>
      </c>
      <c r="J40" s="6"/>
      <c r="K40" s="6"/>
      <c r="L40" s="6"/>
      <c r="M40" s="6"/>
      <c r="N40" s="6"/>
      <c r="O40" s="6"/>
      <c r="P40" s="6"/>
      <c r="Q40" s="6"/>
      <c r="R40" s="6"/>
      <c r="S40" s="7"/>
      <c r="T40" s="6"/>
      <c r="U40" s="6"/>
      <c r="V40" s="6"/>
      <c r="W40" s="6"/>
      <c r="X40" s="6"/>
      <c r="Y40" s="6"/>
      <c r="Z40" s="6"/>
      <c r="AA40" s="6"/>
      <c r="AB40" s="6"/>
      <c r="AC40" s="5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10">
        <f t="shared" si="0"/>
        <v>1</v>
      </c>
      <c r="AW40" s="25" t="s">
        <v>19</v>
      </c>
      <c r="AX40" s="10"/>
    </row>
    <row r="41" spans="1:52" s="2" customFormat="1" x14ac:dyDescent="0.2">
      <c r="A41" s="3" t="s">
        <v>28</v>
      </c>
      <c r="B41" s="4" t="str">
        <f t="shared" ref="B41:B51" si="2">"BORÍTÉK (ÖNTAPADÓS) SZILIKONOS"</f>
        <v>BORÍTÉK (ÖNTAPADÓS) SZILIKONOS</v>
      </c>
      <c r="C41" s="4" t="s">
        <v>40</v>
      </c>
      <c r="D41" s="6"/>
      <c r="E41" s="6"/>
      <c r="F41" s="6"/>
      <c r="G41" s="6"/>
      <c r="H41" s="6"/>
      <c r="I41" s="6">
        <v>100</v>
      </c>
      <c r="J41" s="6"/>
      <c r="K41" s="6"/>
      <c r="L41" s="6"/>
      <c r="M41" s="6"/>
      <c r="N41" s="6"/>
      <c r="O41" s="6"/>
      <c r="P41" s="6"/>
      <c r="Q41" s="6"/>
      <c r="R41" s="6"/>
      <c r="S41" s="7"/>
      <c r="T41" s="6"/>
      <c r="U41" s="6"/>
      <c r="V41" s="6"/>
      <c r="W41" s="6"/>
      <c r="X41" s="6"/>
      <c r="Y41" s="6"/>
      <c r="Z41" s="6"/>
      <c r="AA41" s="6"/>
      <c r="AB41" s="6"/>
      <c r="AC41" s="5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>
        <v>20</v>
      </c>
      <c r="AO41" s="6"/>
      <c r="AP41" s="6"/>
      <c r="AQ41" s="6"/>
      <c r="AR41" s="6"/>
      <c r="AS41" s="6"/>
      <c r="AT41" s="6"/>
      <c r="AU41" s="6"/>
      <c r="AV41" s="10">
        <f t="shared" si="0"/>
        <v>120</v>
      </c>
      <c r="AW41" s="25" t="s">
        <v>7</v>
      </c>
      <c r="AX41" s="10"/>
    </row>
    <row r="42" spans="1:52" s="2" customFormat="1" x14ac:dyDescent="0.2">
      <c r="A42" s="3" t="s">
        <v>29</v>
      </c>
      <c r="B42" s="4" t="str">
        <f t="shared" si="2"/>
        <v>BORÍTÉK (ÖNTAPADÓS) SZILIKONOS</v>
      </c>
      <c r="C42" s="4" t="s">
        <v>41</v>
      </c>
      <c r="D42" s="6"/>
      <c r="E42" s="6"/>
      <c r="F42" s="22">
        <v>3000</v>
      </c>
      <c r="G42" s="6"/>
      <c r="H42" s="6"/>
      <c r="I42" s="6">
        <v>100</v>
      </c>
      <c r="J42" s="6"/>
      <c r="K42" s="6"/>
      <c r="L42" s="6"/>
      <c r="M42" s="6"/>
      <c r="N42" s="6"/>
      <c r="O42" s="6"/>
      <c r="P42" s="6"/>
      <c r="Q42" s="6"/>
      <c r="R42" s="6">
        <v>10</v>
      </c>
      <c r="S42" s="7"/>
      <c r="T42" s="6"/>
      <c r="U42" s="6"/>
      <c r="V42" s="6"/>
      <c r="W42" s="6"/>
      <c r="X42" s="6"/>
      <c r="Y42" s="6"/>
      <c r="Z42" s="6"/>
      <c r="AA42" s="6"/>
      <c r="AB42" s="6"/>
      <c r="AC42" s="5"/>
      <c r="AD42" s="6"/>
      <c r="AE42" s="6"/>
      <c r="AF42" s="6"/>
      <c r="AG42" s="6"/>
      <c r="AH42" s="6"/>
      <c r="AI42" s="6"/>
      <c r="AJ42" s="6"/>
      <c r="AK42" s="6"/>
      <c r="AL42" s="6">
        <v>50</v>
      </c>
      <c r="AM42" s="6">
        <v>50</v>
      </c>
      <c r="AN42" s="6">
        <v>20</v>
      </c>
      <c r="AO42" s="6"/>
      <c r="AP42" s="6"/>
      <c r="AQ42" s="6"/>
      <c r="AR42" s="6"/>
      <c r="AS42" s="6"/>
      <c r="AT42" s="6"/>
      <c r="AU42" s="6"/>
      <c r="AV42" s="10">
        <f t="shared" si="0"/>
        <v>3230</v>
      </c>
      <c r="AW42" s="25" t="s">
        <v>7</v>
      </c>
      <c r="AX42" s="10"/>
    </row>
    <row r="43" spans="1:52" s="2" customFormat="1" x14ac:dyDescent="0.2">
      <c r="A43" s="3" t="s">
        <v>30</v>
      </c>
      <c r="B43" s="4" t="str">
        <f t="shared" si="2"/>
        <v>BORÍTÉK (ÖNTAPADÓS) SZILIKONOS</v>
      </c>
      <c r="C43" s="4" t="s">
        <v>42</v>
      </c>
      <c r="D43" s="6"/>
      <c r="E43" s="6"/>
      <c r="F43" s="6">
        <v>100</v>
      </c>
      <c r="G43" s="6">
        <v>3000</v>
      </c>
      <c r="H43" s="6"/>
      <c r="I43" s="6">
        <v>100</v>
      </c>
      <c r="J43" s="6"/>
      <c r="K43" s="6"/>
      <c r="L43" s="6"/>
      <c r="M43" s="6"/>
      <c r="N43" s="6"/>
      <c r="O43" s="6"/>
      <c r="P43" s="6"/>
      <c r="Q43" s="6"/>
      <c r="R43" s="6">
        <v>10</v>
      </c>
      <c r="S43" s="7"/>
      <c r="T43" s="6"/>
      <c r="U43" s="6"/>
      <c r="V43" s="6"/>
      <c r="W43" s="6"/>
      <c r="X43" s="6"/>
      <c r="Y43" s="6"/>
      <c r="Z43" s="6"/>
      <c r="AA43" s="6"/>
      <c r="AB43" s="6"/>
      <c r="AC43" s="5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10">
        <f t="shared" si="0"/>
        <v>3210</v>
      </c>
      <c r="AW43" s="25" t="s">
        <v>7</v>
      </c>
      <c r="AX43" s="10"/>
    </row>
    <row r="44" spans="1:52" s="2" customFormat="1" hidden="1" x14ac:dyDescent="0.2">
      <c r="A44" s="3"/>
      <c r="B44" s="4" t="str">
        <f t="shared" si="2"/>
        <v>BORÍTÉK (ÖNTAPADÓS) SZILIKONOS</v>
      </c>
      <c r="C44" s="4" t="str">
        <f>"A/4"</f>
        <v>A/4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7"/>
      <c r="T44" s="6"/>
      <c r="U44" s="6"/>
      <c r="V44" s="6"/>
      <c r="W44" s="6"/>
      <c r="X44" s="6"/>
      <c r="Y44" s="6"/>
      <c r="Z44" s="6"/>
      <c r="AA44" s="6"/>
      <c r="AB44" s="6"/>
      <c r="AC44" s="5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10">
        <f t="shared" si="0"/>
        <v>0</v>
      </c>
      <c r="AW44" s="25" t="s">
        <v>7</v>
      </c>
      <c r="AX44" s="10"/>
    </row>
    <row r="45" spans="1:52" s="2" customFormat="1" hidden="1" x14ac:dyDescent="0.2">
      <c r="A45" s="3"/>
      <c r="B45" s="4" t="str">
        <f t="shared" si="2"/>
        <v>BORÍTÉK (ÖNTAPADÓS) SZILIKONOS</v>
      </c>
      <c r="C45" s="4" t="str">
        <f>"A/5"</f>
        <v>A/5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7"/>
      <c r="T45" s="6"/>
      <c r="U45" s="6"/>
      <c r="V45" s="6"/>
      <c r="W45" s="6"/>
      <c r="X45" s="6"/>
      <c r="Y45" s="6"/>
      <c r="Z45" s="6"/>
      <c r="AA45" s="6"/>
      <c r="AB45" s="6"/>
      <c r="AC45" s="5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10">
        <f t="shared" si="0"/>
        <v>0</v>
      </c>
      <c r="AW45" s="25" t="s">
        <v>7</v>
      </c>
      <c r="AX45" s="10"/>
    </row>
    <row r="46" spans="1:52" s="2" customFormat="1" hidden="1" x14ac:dyDescent="0.2">
      <c r="A46" s="3"/>
      <c r="B46" s="4" t="str">
        <f t="shared" si="2"/>
        <v>BORÍTÉK (ÖNTAPADÓS) SZILIKONOS</v>
      </c>
      <c r="C46" s="4" t="s">
        <v>43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7"/>
      <c r="T46" s="6"/>
      <c r="U46" s="6"/>
      <c r="V46" s="6"/>
      <c r="W46" s="6"/>
      <c r="X46" s="6"/>
      <c r="Y46" s="6"/>
      <c r="Z46" s="6"/>
      <c r="AA46" s="6"/>
      <c r="AB46" s="6"/>
      <c r="AC46" s="5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10">
        <f t="shared" si="0"/>
        <v>0</v>
      </c>
      <c r="AW46" s="25" t="s">
        <v>7</v>
      </c>
      <c r="AX46" s="10"/>
    </row>
    <row r="47" spans="1:52" s="2" customFormat="1" hidden="1" x14ac:dyDescent="0.2">
      <c r="A47" s="3"/>
      <c r="B47" s="4" t="str">
        <f t="shared" si="2"/>
        <v>BORÍTÉK (ÖNTAPADÓS) SZILIKONOS</v>
      </c>
      <c r="C47" s="4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7"/>
      <c r="T47" s="6"/>
      <c r="U47" s="6"/>
      <c r="V47" s="6"/>
      <c r="W47" s="6"/>
      <c r="X47" s="6"/>
      <c r="Y47" s="6"/>
      <c r="Z47" s="6"/>
      <c r="AA47" s="6"/>
      <c r="AB47" s="6"/>
      <c r="AC47" s="5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10">
        <f t="shared" si="0"/>
        <v>0</v>
      </c>
      <c r="AW47" s="25" t="s">
        <v>7</v>
      </c>
      <c r="AX47" s="10"/>
      <c r="AZ47" s="4"/>
    </row>
    <row r="48" spans="1:52" s="4" customFormat="1" hidden="1" x14ac:dyDescent="0.2">
      <c r="A48" s="3"/>
      <c r="B48" s="4" t="str">
        <f t="shared" si="2"/>
        <v>BORÍTÉK (ÖNTAPADÓS) SZILIKONOS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7"/>
      <c r="T48" s="6"/>
      <c r="U48" s="6"/>
      <c r="V48" s="6"/>
      <c r="W48" s="6"/>
      <c r="X48" s="6"/>
      <c r="Y48" s="6"/>
      <c r="Z48" s="6"/>
      <c r="AA48" s="6"/>
      <c r="AB48" s="6"/>
      <c r="AC48" s="5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10">
        <f t="shared" si="0"/>
        <v>0</v>
      </c>
      <c r="AW48" s="25" t="s">
        <v>7</v>
      </c>
      <c r="AX48" s="6"/>
    </row>
    <row r="49" spans="1:53" s="4" customFormat="1" hidden="1" x14ac:dyDescent="0.2">
      <c r="A49" s="3"/>
      <c r="B49" s="4" t="str">
        <f t="shared" si="2"/>
        <v>BORÍTÉK (ÖNTAPADÓS) SZILIKONOS</v>
      </c>
      <c r="C49" s="4" t="str">
        <f>"B.318-206"</f>
        <v>B.318-206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7"/>
      <c r="T49" s="6"/>
      <c r="U49" s="6"/>
      <c r="V49" s="6"/>
      <c r="W49" s="6"/>
      <c r="X49" s="6"/>
      <c r="Y49" s="6"/>
      <c r="Z49" s="6"/>
      <c r="AA49" s="6"/>
      <c r="AB49" s="6"/>
      <c r="AC49" s="5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10">
        <f t="shared" si="0"/>
        <v>0</v>
      </c>
      <c r="AW49" s="25" t="s">
        <v>7</v>
      </c>
      <c r="AX49" s="6"/>
    </row>
    <row r="50" spans="1:53" s="4" customFormat="1" hidden="1" x14ac:dyDescent="0.2">
      <c r="A50" s="3"/>
      <c r="B50" s="4" t="str">
        <f t="shared" si="2"/>
        <v>BORÍTÉK (ÖNTAPADÓS) SZILIKONOS</v>
      </c>
      <c r="C50" s="4" t="str">
        <f>"C.18-72"</f>
        <v>C.18-72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7"/>
      <c r="T50" s="6"/>
      <c r="U50" s="6"/>
      <c r="V50" s="6"/>
      <c r="W50" s="6"/>
      <c r="X50" s="6"/>
      <c r="Y50" s="6"/>
      <c r="Z50" s="6"/>
      <c r="AA50" s="6"/>
      <c r="AB50" s="6"/>
      <c r="AC50" s="5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10">
        <f t="shared" si="0"/>
        <v>0</v>
      </c>
      <c r="AW50" s="25" t="s">
        <v>7</v>
      </c>
      <c r="AX50" s="6"/>
    </row>
    <row r="51" spans="1:53" s="4" customFormat="1" hidden="1" x14ac:dyDescent="0.2">
      <c r="A51" s="3"/>
      <c r="B51" s="4" t="str">
        <f t="shared" si="2"/>
        <v>BORÍTÉK (ÖNTAPADÓS) SZILIKONOS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7"/>
      <c r="T51" s="6"/>
      <c r="U51" s="6"/>
      <c r="V51" s="6"/>
      <c r="W51" s="6"/>
      <c r="X51" s="6"/>
      <c r="Y51" s="6"/>
      <c r="Z51" s="6"/>
      <c r="AA51" s="6"/>
      <c r="AB51" s="6"/>
      <c r="AC51" s="5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10">
        <f t="shared" si="0"/>
        <v>0</v>
      </c>
      <c r="AW51" s="25" t="s">
        <v>7</v>
      </c>
      <c r="AX51" s="6"/>
    </row>
    <row r="52" spans="1:53" s="4" customFormat="1" x14ac:dyDescent="0.2">
      <c r="A52" s="3" t="s">
        <v>31</v>
      </c>
      <c r="B52" s="4" t="s">
        <v>44</v>
      </c>
      <c r="C52" s="4" t="s">
        <v>45</v>
      </c>
      <c r="D52" s="6"/>
      <c r="E52" s="6"/>
      <c r="F52" s="6"/>
      <c r="G52" s="6"/>
      <c r="H52" s="6"/>
      <c r="I52" s="6">
        <v>100</v>
      </c>
      <c r="J52" s="6"/>
      <c r="K52" s="6"/>
      <c r="L52" s="6"/>
      <c r="M52" s="6"/>
      <c r="N52" s="6"/>
      <c r="O52" s="6"/>
      <c r="P52" s="6"/>
      <c r="Q52" s="6"/>
      <c r="R52" s="6"/>
      <c r="S52" s="7"/>
      <c r="T52" s="6"/>
      <c r="U52" s="6"/>
      <c r="V52" s="6"/>
      <c r="W52" s="6"/>
      <c r="X52" s="6"/>
      <c r="Y52" s="6"/>
      <c r="Z52" s="6"/>
      <c r="AA52" s="6"/>
      <c r="AB52" s="6"/>
      <c r="AC52" s="5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10">
        <f t="shared" si="0"/>
        <v>100</v>
      </c>
      <c r="AW52" s="25" t="s">
        <v>7</v>
      </c>
      <c r="AX52" s="6"/>
    </row>
    <row r="53" spans="1:53" s="2" customFormat="1" x14ac:dyDescent="0.2">
      <c r="A53" s="3" t="s">
        <v>32</v>
      </c>
      <c r="B53" s="2" t="s">
        <v>46</v>
      </c>
      <c r="C53" s="2" t="s">
        <v>47</v>
      </c>
      <c r="D53" s="6">
        <v>2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7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10">
        <f t="shared" si="0"/>
        <v>2</v>
      </c>
      <c r="AW53" s="25" t="s">
        <v>7</v>
      </c>
      <c r="AX53" s="10"/>
    </row>
    <row r="54" spans="1:53" s="2" customFormat="1" x14ac:dyDescent="0.2">
      <c r="A54" s="3" t="s">
        <v>33</v>
      </c>
      <c r="B54" s="4" t="str">
        <f>"CERUZA (ZEBRA) PIXIRON"</f>
        <v>CERUZA (ZEBRA) PIXIRON</v>
      </c>
      <c r="C54" s="4" t="str">
        <f>"0.5 MM"</f>
        <v>0.5 MM</v>
      </c>
      <c r="D54" s="6">
        <v>3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7"/>
      <c r="T54" s="6"/>
      <c r="U54" s="6"/>
      <c r="V54" s="6"/>
      <c r="W54" s="6"/>
      <c r="X54" s="6"/>
      <c r="Y54" s="6"/>
      <c r="Z54" s="6"/>
      <c r="AA54" s="6"/>
      <c r="AB54" s="6"/>
      <c r="AC54" s="5"/>
      <c r="AD54" s="6"/>
      <c r="AE54" s="6"/>
      <c r="AF54" s="6"/>
      <c r="AG54" s="6">
        <v>1</v>
      </c>
      <c r="AH54" s="6">
        <v>1</v>
      </c>
      <c r="AI54" s="6">
        <v>1</v>
      </c>
      <c r="AJ54" s="6">
        <v>1</v>
      </c>
      <c r="AK54" s="6">
        <v>1</v>
      </c>
      <c r="AL54" s="6"/>
      <c r="AM54" s="6"/>
      <c r="AN54" s="6"/>
      <c r="AO54" s="6">
        <v>2</v>
      </c>
      <c r="AP54" s="6">
        <v>2</v>
      </c>
      <c r="AQ54" s="6"/>
      <c r="AR54" s="6"/>
      <c r="AS54" s="6"/>
      <c r="AT54" s="6"/>
      <c r="AU54" s="6"/>
      <c r="AV54" s="10">
        <f t="shared" si="0"/>
        <v>12</v>
      </c>
      <c r="AW54" s="25" t="s">
        <v>7</v>
      </c>
      <c r="AX54" s="10"/>
    </row>
    <row r="55" spans="1:53" s="4" customFormat="1" x14ac:dyDescent="0.2">
      <c r="A55" s="3" t="s">
        <v>34</v>
      </c>
      <c r="B55" s="4" t="s">
        <v>27</v>
      </c>
      <c r="C55" s="4" t="str">
        <f>"0,5 MM"</f>
        <v>0,5 MM</v>
      </c>
      <c r="D55" s="6">
        <v>3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7"/>
      <c r="T55" s="6"/>
      <c r="U55" s="6"/>
      <c r="V55" s="6"/>
      <c r="W55" s="6"/>
      <c r="X55" s="6"/>
      <c r="Y55" s="6"/>
      <c r="Z55" s="6"/>
      <c r="AA55" s="6"/>
      <c r="AB55" s="6"/>
      <c r="AC55" s="5"/>
      <c r="AD55" s="6"/>
      <c r="AE55" s="6"/>
      <c r="AF55" s="6"/>
      <c r="AG55" s="6">
        <v>1</v>
      </c>
      <c r="AH55" s="6">
        <v>1</v>
      </c>
      <c r="AI55" s="6">
        <v>1</v>
      </c>
      <c r="AJ55" s="6">
        <v>1</v>
      </c>
      <c r="AK55" s="6">
        <v>1</v>
      </c>
      <c r="AL55" s="6"/>
      <c r="AM55" s="6">
        <v>1</v>
      </c>
      <c r="AN55" s="6"/>
      <c r="AO55" s="6">
        <v>2</v>
      </c>
      <c r="AP55" s="6">
        <v>2</v>
      </c>
      <c r="AQ55" s="6"/>
      <c r="AR55" s="6"/>
      <c r="AS55" s="6"/>
      <c r="AT55" s="6"/>
      <c r="AU55" s="6"/>
      <c r="AV55" s="10">
        <f t="shared" si="0"/>
        <v>13</v>
      </c>
      <c r="AW55" s="25" t="s">
        <v>7</v>
      </c>
      <c r="AX55" s="6"/>
    </row>
    <row r="56" spans="1:53" x14ac:dyDescent="0.2">
      <c r="A56" s="3" t="s">
        <v>35</v>
      </c>
      <c r="B56" s="4" t="s">
        <v>48</v>
      </c>
      <c r="C56" s="4" t="s">
        <v>49</v>
      </c>
      <c r="D56" s="6"/>
      <c r="E56" s="6"/>
      <c r="F56" s="6">
        <v>1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7"/>
      <c r="T56" s="6"/>
      <c r="U56" s="6"/>
      <c r="V56" s="6"/>
      <c r="W56" s="6"/>
      <c r="X56" s="6"/>
      <c r="Y56" s="6"/>
      <c r="Z56" s="6"/>
      <c r="AA56" s="6"/>
      <c r="AB56" s="6"/>
      <c r="AC56" s="8"/>
      <c r="AD56" s="6"/>
      <c r="AE56" s="8"/>
      <c r="AF56" s="6"/>
      <c r="AG56" s="6"/>
      <c r="AH56" s="6"/>
      <c r="AI56" s="6"/>
      <c r="AJ56" s="6"/>
      <c r="AK56" s="6"/>
      <c r="AL56" s="6"/>
      <c r="AM56" s="6"/>
      <c r="AN56" s="9"/>
      <c r="AO56" s="9"/>
      <c r="AP56" s="9"/>
      <c r="AQ56" s="6"/>
      <c r="AR56" s="6"/>
      <c r="AS56" s="6"/>
      <c r="AT56" s="6"/>
      <c r="AU56" s="6"/>
      <c r="AV56" s="10">
        <f t="shared" si="0"/>
        <v>1</v>
      </c>
      <c r="AW56" s="25" t="s">
        <v>7</v>
      </c>
      <c r="AX56" s="10"/>
      <c r="AY56" s="2"/>
      <c r="AZ56" s="2"/>
      <c r="BA56" s="2"/>
    </row>
    <row r="57" spans="1:53" s="4" customFormat="1" ht="12.75" x14ac:dyDescent="0.2">
      <c r="A57" s="3" t="s">
        <v>36</v>
      </c>
      <c r="B57" s="4" t="s">
        <v>50</v>
      </c>
      <c r="C57" s="4" t="s">
        <v>51</v>
      </c>
      <c r="D57" s="6"/>
      <c r="E57" s="6"/>
      <c r="F57" s="6">
        <v>25</v>
      </c>
      <c r="G57" s="6"/>
      <c r="H57" s="6"/>
      <c r="I57" s="6">
        <v>50</v>
      </c>
      <c r="J57" s="6"/>
      <c r="K57" s="6"/>
      <c r="L57" s="6"/>
      <c r="M57" s="6"/>
      <c r="N57" s="6"/>
      <c r="O57" s="6"/>
      <c r="P57" s="6"/>
      <c r="Q57" s="6"/>
      <c r="R57" s="6"/>
      <c r="S57" s="7"/>
      <c r="T57" s="6"/>
      <c r="U57" s="6"/>
      <c r="V57" s="6"/>
      <c r="W57" s="6"/>
      <c r="X57" s="6"/>
      <c r="Y57" s="6"/>
      <c r="Z57" s="6"/>
      <c r="AA57" s="6"/>
      <c r="AB57" s="6"/>
      <c r="AC57" s="12"/>
      <c r="AD57" s="6"/>
      <c r="AE57" s="8"/>
      <c r="AF57" s="6"/>
      <c r="AG57" s="6"/>
      <c r="AH57" s="6"/>
      <c r="AI57" s="6"/>
      <c r="AJ57" s="6"/>
      <c r="AK57" s="6"/>
      <c r="AL57" s="6"/>
      <c r="AM57" s="6"/>
      <c r="AN57" s="6"/>
      <c r="AO57" s="9"/>
      <c r="AP57" s="9"/>
      <c r="AQ57" s="6"/>
      <c r="AR57" s="6"/>
      <c r="AS57" s="6"/>
      <c r="AT57" s="6"/>
      <c r="AU57" s="6"/>
      <c r="AV57" s="10">
        <f t="shared" si="0"/>
        <v>75</v>
      </c>
      <c r="AW57" s="25" t="s">
        <v>7</v>
      </c>
      <c r="AX57" s="6"/>
    </row>
    <row r="58" spans="1:53" s="2" customFormat="1" ht="12.75" x14ac:dyDescent="0.2">
      <c r="A58" s="3" t="s">
        <v>52</v>
      </c>
      <c r="B58" s="4" t="s">
        <v>50</v>
      </c>
      <c r="C58" s="4" t="s">
        <v>53</v>
      </c>
      <c r="D58" s="6"/>
      <c r="E58" s="6"/>
      <c r="F58" s="6">
        <v>50</v>
      </c>
      <c r="G58" s="6"/>
      <c r="H58" s="15"/>
      <c r="I58" s="6"/>
      <c r="J58" s="6"/>
      <c r="K58" s="6"/>
      <c r="L58" s="6"/>
      <c r="M58" s="6"/>
      <c r="N58" s="6"/>
      <c r="O58" s="6"/>
      <c r="P58" s="6"/>
      <c r="Q58" s="6"/>
      <c r="R58" s="6"/>
      <c r="S58" s="7"/>
      <c r="T58" s="6"/>
      <c r="U58" s="6"/>
      <c r="V58" s="6"/>
      <c r="W58" s="6"/>
      <c r="X58" s="6"/>
      <c r="Y58" s="6"/>
      <c r="Z58" s="6"/>
      <c r="AA58" s="6"/>
      <c r="AB58" s="6"/>
      <c r="AC58" s="5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10">
        <f t="shared" si="0"/>
        <v>50</v>
      </c>
      <c r="AW58" s="25" t="s">
        <v>7</v>
      </c>
      <c r="AX58" s="10"/>
    </row>
    <row r="59" spans="1:53" s="4" customFormat="1" ht="12.75" hidden="1" x14ac:dyDescent="0.2">
      <c r="A59" s="3"/>
      <c r="B59" s="4" t="s">
        <v>50</v>
      </c>
      <c r="C59" s="4" t="str">
        <f>"99,1X57 MM"</f>
        <v>99,1X57 MM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7"/>
      <c r="T59" s="6"/>
      <c r="U59" s="6"/>
      <c r="V59" s="6"/>
      <c r="W59" s="6"/>
      <c r="X59" s="6"/>
      <c r="Y59" s="6"/>
      <c r="Z59" s="6"/>
      <c r="AA59" s="6"/>
      <c r="AB59" s="6"/>
      <c r="AC59" s="5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10">
        <f t="shared" si="0"/>
        <v>0</v>
      </c>
      <c r="AW59" s="24"/>
      <c r="AX59" s="6"/>
    </row>
    <row r="60" spans="1:53" s="4" customFormat="1" ht="12.75" hidden="1" x14ac:dyDescent="0.2">
      <c r="A60" s="3"/>
      <c r="B60" s="4" t="s">
        <v>50</v>
      </c>
      <c r="C60" s="4" t="str">
        <f>"115X086 MM"</f>
        <v>115X086 MM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7"/>
      <c r="T60" s="6"/>
      <c r="U60" s="6"/>
      <c r="V60" s="6"/>
      <c r="W60" s="6"/>
      <c r="X60" s="6"/>
      <c r="Y60" s="6"/>
      <c r="Z60" s="6"/>
      <c r="AA60" s="6"/>
      <c r="AB60" s="6"/>
      <c r="AC60" s="5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10">
        <f t="shared" si="0"/>
        <v>0</v>
      </c>
      <c r="AW60" s="24"/>
      <c r="AX60" s="6"/>
    </row>
    <row r="61" spans="1:53" s="4" customFormat="1" ht="12.75" hidden="1" x14ac:dyDescent="0.2">
      <c r="A61" s="3"/>
      <c r="B61" s="4" t="s">
        <v>50</v>
      </c>
      <c r="C61" s="4" t="str">
        <f>"63,5X38,1 MM"</f>
        <v>63,5X38,1 MM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7"/>
      <c r="T61" s="6"/>
      <c r="U61" s="6"/>
      <c r="V61" s="6"/>
      <c r="W61" s="6"/>
      <c r="X61" s="6"/>
      <c r="Y61" s="6"/>
      <c r="Z61" s="6"/>
      <c r="AA61" s="6"/>
      <c r="AB61" s="6"/>
      <c r="AC61" s="5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10">
        <f t="shared" si="0"/>
        <v>0</v>
      </c>
      <c r="AW61" s="24"/>
      <c r="AX61" s="6"/>
    </row>
    <row r="62" spans="1:53" s="4" customFormat="1" ht="12.75" hidden="1" x14ac:dyDescent="0.2">
      <c r="A62" s="3"/>
      <c r="B62" s="4" t="s">
        <v>50</v>
      </c>
      <c r="C62" s="4" t="str">
        <f>"89,0X35,0 MM"</f>
        <v>89,0X35,0 MM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7"/>
      <c r="T62" s="6"/>
      <c r="U62" s="6"/>
      <c r="V62" s="6"/>
      <c r="W62" s="6"/>
      <c r="X62" s="6"/>
      <c r="Y62" s="6"/>
      <c r="Z62" s="6"/>
      <c r="AA62" s="6"/>
      <c r="AB62" s="6"/>
      <c r="AC62" s="5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10">
        <f t="shared" si="0"/>
        <v>0</v>
      </c>
      <c r="AW62" s="24"/>
      <c r="AX62" s="6"/>
    </row>
    <row r="63" spans="1:53" s="4" customFormat="1" ht="12.75" hidden="1" x14ac:dyDescent="0.2">
      <c r="A63" s="3"/>
      <c r="B63" s="4" t="s">
        <v>50</v>
      </c>
      <c r="C63" s="4" t="str">
        <f>"210X148 MM"</f>
        <v>210X148 MM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7"/>
      <c r="T63" s="6"/>
      <c r="U63" s="6"/>
      <c r="V63" s="6"/>
      <c r="W63" s="6"/>
      <c r="X63" s="6"/>
      <c r="Y63" s="6"/>
      <c r="Z63" s="6"/>
      <c r="AA63" s="6"/>
      <c r="AB63" s="6"/>
      <c r="AC63" s="5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10">
        <f t="shared" si="0"/>
        <v>0</v>
      </c>
      <c r="AW63" s="24"/>
      <c r="AX63" s="6"/>
    </row>
    <row r="64" spans="1:53" s="4" customFormat="1" ht="12.75" hidden="1" x14ac:dyDescent="0.2">
      <c r="A64" s="3"/>
      <c r="B64" s="4" t="s">
        <v>50</v>
      </c>
      <c r="C64" s="4" t="str">
        <f>"210X297 MM"</f>
        <v>210X297 MM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7"/>
      <c r="T64" s="6"/>
      <c r="U64" s="6"/>
      <c r="V64" s="6"/>
      <c r="W64" s="6"/>
      <c r="X64" s="6"/>
      <c r="Y64" s="6"/>
      <c r="Z64" s="6"/>
      <c r="AA64" s="6"/>
      <c r="AB64" s="6"/>
      <c r="AC64" s="5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10">
        <f t="shared" si="0"/>
        <v>0</v>
      </c>
      <c r="AW64" s="24"/>
      <c r="AX64" s="6"/>
    </row>
    <row r="65" spans="1:52" s="4" customFormat="1" ht="12.75" hidden="1" x14ac:dyDescent="0.2">
      <c r="A65" s="3"/>
      <c r="B65" s="4" t="s">
        <v>50</v>
      </c>
      <c r="C65" s="4" t="str">
        <f>"PANASONIC KX-FA 54X"</f>
        <v>PANASONIC KX-FA 54X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7"/>
      <c r="T65" s="6"/>
      <c r="U65" s="6"/>
      <c r="V65" s="6"/>
      <c r="W65" s="6"/>
      <c r="X65" s="6"/>
      <c r="Y65" s="6"/>
      <c r="Z65" s="6"/>
      <c r="AA65" s="6"/>
      <c r="AB65" s="6"/>
      <c r="AC65" s="5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10">
        <f t="shared" si="0"/>
        <v>0</v>
      </c>
      <c r="AW65" s="24"/>
      <c r="AX65" s="6"/>
    </row>
    <row r="66" spans="1:52" s="2" customFormat="1" ht="12.75" hidden="1" x14ac:dyDescent="0.2">
      <c r="A66" s="3"/>
      <c r="B66" s="4" t="s">
        <v>50</v>
      </c>
      <c r="C66" s="4" t="str">
        <f>"A/4"</f>
        <v>A/4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7"/>
      <c r="T66" s="6"/>
      <c r="U66" s="6"/>
      <c r="V66" s="6"/>
      <c r="W66" s="6"/>
      <c r="X66" s="6"/>
      <c r="Y66" s="6"/>
      <c r="Z66" s="6"/>
      <c r="AA66" s="6"/>
      <c r="AB66" s="6"/>
      <c r="AC66" s="5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10">
        <f t="shared" si="0"/>
        <v>0</v>
      </c>
      <c r="AW66" s="25"/>
      <c r="AX66" s="10"/>
      <c r="AZ66" s="4"/>
    </row>
    <row r="67" spans="1:52" s="4" customFormat="1" ht="12.75" hidden="1" x14ac:dyDescent="0.2">
      <c r="A67" s="3"/>
      <c r="B67" s="4" t="s">
        <v>50</v>
      </c>
      <c r="C67" s="4" t="str">
        <f>"TŰZVESZÉLYES TEVÉKENYSÉG VÉGZÉSÉHEZ"</f>
        <v>TŰZVESZÉLYES TEVÉKENYSÉG VÉGZÉSÉHEZ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7"/>
      <c r="T67" s="6"/>
      <c r="U67" s="6"/>
      <c r="V67" s="6"/>
      <c r="W67" s="6"/>
      <c r="X67" s="6"/>
      <c r="Y67" s="6"/>
      <c r="Z67" s="6"/>
      <c r="AA67" s="6"/>
      <c r="AB67" s="6"/>
      <c r="AC67" s="5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10">
        <f t="shared" si="0"/>
        <v>0</v>
      </c>
      <c r="AW67" s="24"/>
      <c r="AX67" s="6"/>
    </row>
    <row r="68" spans="1:52" s="4" customFormat="1" ht="12.75" hidden="1" x14ac:dyDescent="0.2">
      <c r="A68" s="3"/>
      <c r="B68" s="4" t="s">
        <v>50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7"/>
      <c r="T68" s="6"/>
      <c r="U68" s="6"/>
      <c r="V68" s="6"/>
      <c r="W68" s="6"/>
      <c r="X68" s="6"/>
      <c r="Y68" s="6"/>
      <c r="Z68" s="6"/>
      <c r="AA68" s="6"/>
      <c r="AB68" s="6"/>
      <c r="AC68" s="5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10">
        <f t="shared" si="0"/>
        <v>0</v>
      </c>
      <c r="AW68" s="24"/>
      <c r="AX68" s="6"/>
      <c r="AZ68" s="2"/>
    </row>
    <row r="69" spans="1:52" s="2" customFormat="1" ht="12.75" hidden="1" x14ac:dyDescent="0.2">
      <c r="A69" s="3"/>
      <c r="B69" s="4" t="s">
        <v>50</v>
      </c>
      <c r="C69" s="4" t="str">
        <f>"A/4 (80 GRAMM)"</f>
        <v>A/4 (80 GRAMM)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7"/>
      <c r="T69" s="6"/>
      <c r="U69" s="6"/>
      <c r="V69" s="6"/>
      <c r="W69" s="6"/>
      <c r="X69" s="6"/>
      <c r="Y69" s="6"/>
      <c r="Z69" s="6"/>
      <c r="AA69" s="6"/>
      <c r="AB69" s="6"/>
      <c r="AC69" s="5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10">
        <f t="shared" si="0"/>
        <v>0</v>
      </c>
      <c r="AW69" s="25"/>
      <c r="AX69" s="10"/>
    </row>
    <row r="70" spans="1:52" s="2" customFormat="1" ht="12.75" hidden="1" x14ac:dyDescent="0.2">
      <c r="A70" s="3"/>
      <c r="B70" s="4" t="s">
        <v>50</v>
      </c>
      <c r="C70" s="4" t="str">
        <f>"A/4"</f>
        <v>A/4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7"/>
      <c r="T70" s="6"/>
      <c r="U70" s="6"/>
      <c r="V70" s="6"/>
      <c r="W70" s="6"/>
      <c r="X70" s="6"/>
      <c r="Y70" s="6"/>
      <c r="Z70" s="6"/>
      <c r="AA70" s="6"/>
      <c r="AB70" s="6"/>
      <c r="AC70" s="5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10">
        <f t="shared" ref="AV70:AV133" si="3">SUM(D70:AU70)</f>
        <v>0</v>
      </c>
      <c r="AW70" s="25"/>
      <c r="AX70" s="10"/>
    </row>
    <row r="71" spans="1:52" s="2" customFormat="1" ht="12.75" hidden="1" x14ac:dyDescent="0.2">
      <c r="A71" s="3"/>
      <c r="B71" s="4" t="s">
        <v>50</v>
      </c>
      <c r="C71" s="4" t="str">
        <f>"A/4 (80 GRAMM)"</f>
        <v>A/4 (80 GRAMM)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7"/>
      <c r="T71" s="6"/>
      <c r="U71" s="6"/>
      <c r="V71" s="6"/>
      <c r="W71" s="6"/>
      <c r="X71" s="6"/>
      <c r="Y71" s="6"/>
      <c r="Z71" s="6"/>
      <c r="AA71" s="6"/>
      <c r="AB71" s="6"/>
      <c r="AC71" s="5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10">
        <f t="shared" si="3"/>
        <v>0</v>
      </c>
      <c r="AW71" s="25"/>
      <c r="AX71" s="10"/>
    </row>
    <row r="72" spans="1:52" s="2" customFormat="1" ht="12.75" hidden="1" x14ac:dyDescent="0.2">
      <c r="A72" s="3"/>
      <c r="B72" s="4" t="s">
        <v>50</v>
      </c>
      <c r="C72" s="4" t="str">
        <f>"A/3 (80 GRAMM)"</f>
        <v>A/3 (80 GRAMM)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7"/>
      <c r="T72" s="6"/>
      <c r="U72" s="6"/>
      <c r="V72" s="6"/>
      <c r="W72" s="6"/>
      <c r="X72" s="6"/>
      <c r="Y72" s="6"/>
      <c r="Z72" s="6"/>
      <c r="AA72" s="6"/>
      <c r="AB72" s="6"/>
      <c r="AC72" s="5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10">
        <f t="shared" si="3"/>
        <v>0</v>
      </c>
      <c r="AW72" s="25"/>
      <c r="AX72" s="10"/>
    </row>
    <row r="73" spans="1:52" s="2" customFormat="1" ht="12.75" hidden="1" x14ac:dyDescent="0.2">
      <c r="A73" s="3"/>
      <c r="B73" s="4" t="s">
        <v>50</v>
      </c>
      <c r="C73" s="4" t="str">
        <f>"A/4 (80 GRAMM)"</f>
        <v>A/4 (80 GRAMM)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7"/>
      <c r="T73" s="6"/>
      <c r="U73" s="6"/>
      <c r="V73" s="6"/>
      <c r="W73" s="6"/>
      <c r="X73" s="6"/>
      <c r="Y73" s="6"/>
      <c r="Z73" s="6"/>
      <c r="AA73" s="6"/>
      <c r="AB73" s="6"/>
      <c r="AC73" s="5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10">
        <f t="shared" si="3"/>
        <v>0</v>
      </c>
      <c r="AW73" s="25"/>
      <c r="AX73" s="10"/>
    </row>
    <row r="74" spans="1:52" s="4" customFormat="1" ht="12.75" x14ac:dyDescent="0.2">
      <c r="A74" s="3" t="s">
        <v>54</v>
      </c>
      <c r="B74" s="4" t="s">
        <v>50</v>
      </c>
      <c r="C74" s="4" t="s">
        <v>55</v>
      </c>
      <c r="D74" s="6"/>
      <c r="E74" s="6"/>
      <c r="F74" s="6">
        <v>50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7"/>
      <c r="T74" s="6"/>
      <c r="U74" s="6"/>
      <c r="V74" s="6"/>
      <c r="W74" s="6"/>
      <c r="X74" s="6"/>
      <c r="Y74" s="6"/>
      <c r="Z74" s="6"/>
      <c r="AA74" s="6"/>
      <c r="AB74" s="6"/>
      <c r="AC74" s="5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>
        <v>100</v>
      </c>
      <c r="AO74" s="6">
        <v>10</v>
      </c>
      <c r="AP74" s="6">
        <v>10</v>
      </c>
      <c r="AQ74" s="6"/>
      <c r="AR74" s="6"/>
      <c r="AS74" s="6"/>
      <c r="AT74" s="6"/>
      <c r="AU74" s="6"/>
      <c r="AV74" s="10">
        <f t="shared" si="3"/>
        <v>170</v>
      </c>
      <c r="AW74" s="25" t="s">
        <v>7</v>
      </c>
      <c r="AX74" s="6"/>
    </row>
    <row r="75" spans="1:52" s="4" customFormat="1" ht="12.75" hidden="1" x14ac:dyDescent="0.2">
      <c r="A75" s="3"/>
      <c r="B75" s="4" t="s">
        <v>50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7"/>
      <c r="T75" s="6"/>
      <c r="U75" s="6"/>
      <c r="V75" s="6"/>
      <c r="W75" s="6"/>
      <c r="X75" s="6"/>
      <c r="Y75" s="6"/>
      <c r="Z75" s="6"/>
      <c r="AA75" s="6"/>
      <c r="AB75" s="6"/>
      <c r="AC75" s="5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10">
        <f t="shared" si="3"/>
        <v>0</v>
      </c>
      <c r="AW75" s="24"/>
      <c r="AX75" s="6"/>
    </row>
    <row r="76" spans="1:52" s="4" customFormat="1" ht="12.75" hidden="1" x14ac:dyDescent="0.2">
      <c r="A76" s="3"/>
      <c r="B76" s="4" t="s">
        <v>50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7"/>
      <c r="T76" s="6"/>
      <c r="U76" s="6"/>
      <c r="V76" s="6"/>
      <c r="W76" s="6"/>
      <c r="X76" s="6"/>
      <c r="Y76" s="6"/>
      <c r="Z76" s="6"/>
      <c r="AA76" s="6"/>
      <c r="AB76" s="6"/>
      <c r="AC76" s="5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10">
        <f t="shared" si="3"/>
        <v>0</v>
      </c>
      <c r="AW76" s="24"/>
      <c r="AX76" s="6"/>
    </row>
    <row r="77" spans="1:52" s="4" customFormat="1" ht="12.75" hidden="1" x14ac:dyDescent="0.2">
      <c r="A77" s="3"/>
      <c r="B77" s="4" t="s">
        <v>50</v>
      </c>
      <c r="C77" s="4" t="str">
        <f>"SHARP ASZTALI SZÁMOLÓGÉPHEZ"</f>
        <v>SHARP ASZTALI SZÁMOLÓGÉPHEZ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7"/>
      <c r="T77" s="6"/>
      <c r="U77" s="6"/>
      <c r="V77" s="6"/>
      <c r="W77" s="6"/>
      <c r="X77" s="6"/>
      <c r="Y77" s="6"/>
      <c r="Z77" s="6"/>
      <c r="AA77" s="6"/>
      <c r="AB77" s="6"/>
      <c r="AC77" s="5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10">
        <f t="shared" si="3"/>
        <v>0</v>
      </c>
      <c r="AW77" s="24"/>
      <c r="AX77" s="6"/>
    </row>
    <row r="78" spans="1:52" s="4" customFormat="1" ht="12.75" hidden="1" x14ac:dyDescent="0.2">
      <c r="A78" s="3"/>
      <c r="B78" s="4" t="s">
        <v>50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7"/>
      <c r="T78" s="6"/>
      <c r="U78" s="6"/>
      <c r="V78" s="6"/>
      <c r="W78" s="6"/>
      <c r="X78" s="6"/>
      <c r="Y78" s="6"/>
      <c r="Z78" s="6"/>
      <c r="AA78" s="6"/>
      <c r="AB78" s="6"/>
      <c r="AC78" s="5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10">
        <f t="shared" si="3"/>
        <v>0</v>
      </c>
      <c r="AW78" s="24"/>
      <c r="AX78" s="6"/>
    </row>
    <row r="79" spans="1:52" s="4" customFormat="1" ht="12.75" hidden="1" x14ac:dyDescent="0.2">
      <c r="A79" s="3"/>
      <c r="B79" s="4" t="s">
        <v>50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7"/>
      <c r="T79" s="6"/>
      <c r="U79" s="6"/>
      <c r="V79" s="6"/>
      <c r="W79" s="6"/>
      <c r="X79" s="6"/>
      <c r="Y79" s="6"/>
      <c r="Z79" s="6"/>
      <c r="AA79" s="6"/>
      <c r="AB79" s="6"/>
      <c r="AC79" s="5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10">
        <f t="shared" si="3"/>
        <v>0</v>
      </c>
      <c r="AW79" s="24"/>
      <c r="AX79" s="6"/>
    </row>
    <row r="80" spans="1:52" s="4" customFormat="1" ht="12.75" hidden="1" x14ac:dyDescent="0.2">
      <c r="A80" s="3"/>
      <c r="B80" s="4" t="s">
        <v>50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7"/>
      <c r="T80" s="6"/>
      <c r="U80" s="6"/>
      <c r="V80" s="6"/>
      <c r="W80" s="6"/>
      <c r="X80" s="6"/>
      <c r="Y80" s="6"/>
      <c r="Z80" s="6"/>
      <c r="AA80" s="6"/>
      <c r="AB80" s="6"/>
      <c r="AC80" s="5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10">
        <f t="shared" si="3"/>
        <v>0</v>
      </c>
      <c r="AW80" s="24"/>
      <c r="AX80" s="6"/>
    </row>
    <row r="81" spans="1:52" s="4" customFormat="1" ht="12.75" hidden="1" x14ac:dyDescent="0.2">
      <c r="A81" s="3"/>
      <c r="B81" s="4" t="s">
        <v>50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7"/>
      <c r="T81" s="6"/>
      <c r="U81" s="6"/>
      <c r="V81" s="6"/>
      <c r="W81" s="6"/>
      <c r="X81" s="6"/>
      <c r="Y81" s="6"/>
      <c r="Z81" s="6"/>
      <c r="AA81" s="6"/>
      <c r="AB81" s="6"/>
      <c r="AC81" s="5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10">
        <f t="shared" si="3"/>
        <v>0</v>
      </c>
      <c r="AW81" s="24"/>
      <c r="AX81" s="6"/>
    </row>
    <row r="82" spans="1:52" s="4" customFormat="1" ht="12.75" hidden="1" x14ac:dyDescent="0.2">
      <c r="A82" s="3"/>
      <c r="B82" s="4" t="s">
        <v>50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7"/>
      <c r="T82" s="6"/>
      <c r="U82" s="6"/>
      <c r="V82" s="6"/>
      <c r="W82" s="6"/>
      <c r="X82" s="6"/>
      <c r="Y82" s="6"/>
      <c r="Z82" s="6"/>
      <c r="AA82" s="6"/>
      <c r="AB82" s="6"/>
      <c r="AC82" s="5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10">
        <f t="shared" si="3"/>
        <v>0</v>
      </c>
      <c r="AW82" s="24"/>
      <c r="AX82" s="6"/>
      <c r="AZ82" s="2"/>
    </row>
    <row r="83" spans="1:52" s="2" customFormat="1" ht="12.75" hidden="1" x14ac:dyDescent="0.2">
      <c r="A83" s="3"/>
      <c r="B83" s="4" t="s">
        <v>50</v>
      </c>
      <c r="C83" s="4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7"/>
      <c r="T83" s="6"/>
      <c r="U83" s="6"/>
      <c r="V83" s="6"/>
      <c r="W83" s="6"/>
      <c r="X83" s="6"/>
      <c r="Y83" s="6"/>
      <c r="Z83" s="6"/>
      <c r="AA83" s="6"/>
      <c r="AB83" s="6"/>
      <c r="AC83" s="5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10">
        <f t="shared" si="3"/>
        <v>0</v>
      </c>
      <c r="AW83" s="25"/>
      <c r="AX83" s="10"/>
    </row>
    <row r="84" spans="1:52" s="2" customFormat="1" ht="12.75" hidden="1" x14ac:dyDescent="0.2">
      <c r="A84" s="3"/>
      <c r="B84" s="4" t="s">
        <v>50</v>
      </c>
      <c r="C84" s="4" t="str">
        <f>"A/4 (102GR/M2) 100DB-OS"</f>
        <v>A/4 (102GR/M2) 100DB-OS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7"/>
      <c r="T84" s="6"/>
      <c r="U84" s="6"/>
      <c r="V84" s="6"/>
      <c r="W84" s="6"/>
      <c r="X84" s="6"/>
      <c r="Y84" s="6"/>
      <c r="Z84" s="6"/>
      <c r="AA84" s="6"/>
      <c r="AB84" s="6"/>
      <c r="AC84" s="5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10">
        <f t="shared" si="3"/>
        <v>0</v>
      </c>
      <c r="AW84" s="25"/>
      <c r="AX84" s="10"/>
    </row>
    <row r="85" spans="1:52" s="2" customFormat="1" ht="12.75" hidden="1" x14ac:dyDescent="0.2">
      <c r="A85" s="3"/>
      <c r="B85" s="4" t="s">
        <v>50</v>
      </c>
      <c r="C85" s="4" t="str">
        <f>"A/4"</f>
        <v>A/4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7"/>
      <c r="T85" s="6"/>
      <c r="U85" s="6"/>
      <c r="V85" s="6"/>
      <c r="W85" s="6"/>
      <c r="X85" s="6"/>
      <c r="Y85" s="6"/>
      <c r="Z85" s="6"/>
      <c r="AA85" s="6"/>
      <c r="AB85" s="6"/>
      <c r="AC85" s="5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10">
        <f t="shared" si="3"/>
        <v>0</v>
      </c>
      <c r="AW85" s="25"/>
      <c r="AX85" s="10"/>
    </row>
    <row r="86" spans="1:52" s="2" customFormat="1" ht="12.75" hidden="1" x14ac:dyDescent="0.2">
      <c r="A86" s="3"/>
      <c r="B86" s="4" t="s">
        <v>50</v>
      </c>
      <c r="C86" s="4" t="str">
        <f>"A/4"</f>
        <v>A/4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7"/>
      <c r="T86" s="6"/>
      <c r="U86" s="6"/>
      <c r="V86" s="6"/>
      <c r="W86" s="6"/>
      <c r="X86" s="6"/>
      <c r="Y86" s="6"/>
      <c r="Z86" s="6"/>
      <c r="AA86" s="6"/>
      <c r="AB86" s="6"/>
      <c r="AC86" s="5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10">
        <f t="shared" si="3"/>
        <v>0</v>
      </c>
      <c r="AW86" s="25"/>
      <c r="AX86" s="10"/>
    </row>
    <row r="87" spans="1:52" s="2" customFormat="1" ht="12.75" hidden="1" x14ac:dyDescent="0.2">
      <c r="A87" s="3"/>
      <c r="B87" s="4" t="s">
        <v>50</v>
      </c>
      <c r="C87" s="4" t="str">
        <f>"A/3"</f>
        <v>A/3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7"/>
      <c r="T87" s="6"/>
      <c r="U87" s="6"/>
      <c r="V87" s="6"/>
      <c r="W87" s="6"/>
      <c r="X87" s="6"/>
      <c r="Y87" s="6"/>
      <c r="Z87" s="6"/>
      <c r="AA87" s="6"/>
      <c r="AB87" s="6"/>
      <c r="AC87" s="5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10">
        <f t="shared" si="3"/>
        <v>0</v>
      </c>
      <c r="AW87" s="25"/>
      <c r="AX87" s="10"/>
    </row>
    <row r="88" spans="1:52" s="2" customFormat="1" ht="12.75" hidden="1" x14ac:dyDescent="0.2">
      <c r="A88" s="3"/>
      <c r="B88" s="4" t="s">
        <v>50</v>
      </c>
      <c r="C88" s="4" t="str">
        <f>"A/4"</f>
        <v>A/4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7"/>
      <c r="T88" s="6"/>
      <c r="U88" s="6"/>
      <c r="V88" s="6"/>
      <c r="W88" s="6"/>
      <c r="X88" s="6"/>
      <c r="Y88" s="6"/>
      <c r="Z88" s="6"/>
      <c r="AA88" s="6"/>
      <c r="AB88" s="6"/>
      <c r="AC88" s="5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10">
        <f t="shared" si="3"/>
        <v>0</v>
      </c>
      <c r="AW88" s="25"/>
      <c r="AX88" s="10"/>
      <c r="AZ88" s="4"/>
    </row>
    <row r="89" spans="1:52" s="2" customFormat="1" hidden="1" x14ac:dyDescent="0.2">
      <c r="A89" s="3"/>
      <c r="B89" s="4" t="str">
        <f>"DOSSZIÉ (MŰANYAG HÁTLAPOS) TOVÁBB FŰZŐS"</f>
        <v>DOSSZIÉ (MŰANYAG HÁTLAPOS) TOVÁBB FŰZŐS</v>
      </c>
      <c r="C89" s="4" t="str">
        <f>"A/4"</f>
        <v>A/4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7"/>
      <c r="T89" s="6"/>
      <c r="U89" s="6"/>
      <c r="V89" s="6"/>
      <c r="W89" s="6"/>
      <c r="X89" s="6"/>
      <c r="Y89" s="6"/>
      <c r="Z89" s="6"/>
      <c r="AA89" s="6"/>
      <c r="AB89" s="6"/>
      <c r="AC89" s="5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10">
        <f t="shared" si="3"/>
        <v>0</v>
      </c>
      <c r="AW89" s="25" t="s">
        <v>7</v>
      </c>
      <c r="AX89" s="10"/>
    </row>
    <row r="90" spans="1:52" s="2" customFormat="1" x14ac:dyDescent="0.2">
      <c r="A90" s="3" t="s">
        <v>56</v>
      </c>
      <c r="B90" s="4" t="str">
        <f>"DOSSZIÉ (PAPÍR) FŰZŐS"</f>
        <v>DOSSZIÉ (PAPÍR) FŰZŐS</v>
      </c>
      <c r="C90" s="4" t="str">
        <f>"A/4"</f>
        <v>A/4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7"/>
      <c r="T90" s="6"/>
      <c r="U90" s="6"/>
      <c r="V90" s="6"/>
      <c r="W90" s="6"/>
      <c r="X90" s="6"/>
      <c r="Y90" s="6"/>
      <c r="Z90" s="6"/>
      <c r="AA90" s="6"/>
      <c r="AB90" s="6"/>
      <c r="AC90" s="5"/>
      <c r="AD90" s="6"/>
      <c r="AE90" s="6"/>
      <c r="AF90" s="6"/>
      <c r="AG90" s="6">
        <v>10</v>
      </c>
      <c r="AH90" s="6">
        <v>10</v>
      </c>
      <c r="AI90" s="6">
        <v>10</v>
      </c>
      <c r="AJ90" s="6">
        <v>10</v>
      </c>
      <c r="AK90" s="6"/>
      <c r="AL90" s="6"/>
      <c r="AM90" s="6"/>
      <c r="AN90" s="6">
        <v>50</v>
      </c>
      <c r="AO90" s="6"/>
      <c r="AP90" s="6"/>
      <c r="AQ90" s="6"/>
      <c r="AR90" s="6"/>
      <c r="AS90" s="6"/>
      <c r="AT90" s="6"/>
      <c r="AU90" s="6"/>
      <c r="AV90" s="10">
        <f t="shared" si="3"/>
        <v>90</v>
      </c>
      <c r="AW90" s="25" t="s">
        <v>7</v>
      </c>
      <c r="AX90" s="10"/>
    </row>
    <row r="91" spans="1:52" s="2" customFormat="1" x14ac:dyDescent="0.2">
      <c r="A91" s="3" t="s">
        <v>57</v>
      </c>
      <c r="B91" s="4" t="str">
        <f>"DOSSZIÉ (PAPÍR) PÓLYÁS-HAJTOGATÓS"</f>
        <v>DOSSZIÉ (PAPÍR) PÓLYÁS-HAJTOGATÓS</v>
      </c>
      <c r="C91" s="4" t="str">
        <f>"A/4"</f>
        <v>A/4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7"/>
      <c r="T91" s="6"/>
      <c r="U91" s="6"/>
      <c r="V91" s="6"/>
      <c r="W91" s="6"/>
      <c r="X91" s="6"/>
      <c r="Y91" s="6"/>
      <c r="Z91" s="6"/>
      <c r="AA91" s="6"/>
      <c r="AB91" s="6"/>
      <c r="AC91" s="5"/>
      <c r="AD91" s="6"/>
      <c r="AE91" s="6"/>
      <c r="AF91" s="6"/>
      <c r="AG91" s="6">
        <v>10</v>
      </c>
      <c r="AH91" s="6">
        <v>10</v>
      </c>
      <c r="AI91" s="6">
        <v>10</v>
      </c>
      <c r="AJ91" s="6">
        <v>10</v>
      </c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10">
        <f t="shared" si="3"/>
        <v>40</v>
      </c>
      <c r="AW91" s="25" t="s">
        <v>7</v>
      </c>
      <c r="AX91" s="10"/>
    </row>
    <row r="92" spans="1:52" s="2" customFormat="1" x14ac:dyDescent="0.2">
      <c r="A92" s="3" t="s">
        <v>58</v>
      </c>
      <c r="B92" s="2" t="s">
        <v>59</v>
      </c>
      <c r="C92" s="2" t="s">
        <v>60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7"/>
      <c r="T92" s="6"/>
      <c r="U92" s="6"/>
      <c r="V92" s="6"/>
      <c r="W92" s="6"/>
      <c r="X92" s="6"/>
      <c r="Y92" s="6"/>
      <c r="Z92" s="6"/>
      <c r="AA92" s="6"/>
      <c r="AB92" s="6"/>
      <c r="AC92" s="5"/>
      <c r="AD92" s="6"/>
      <c r="AE92" s="6"/>
      <c r="AF92" s="6"/>
      <c r="AG92" s="6"/>
      <c r="AH92" s="6"/>
      <c r="AI92" s="6"/>
      <c r="AJ92" s="6"/>
      <c r="AK92" s="6">
        <v>2</v>
      </c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10">
        <f t="shared" si="3"/>
        <v>2</v>
      </c>
      <c r="AW92" s="25" t="s">
        <v>7</v>
      </c>
      <c r="AX92" s="10"/>
    </row>
    <row r="93" spans="1:52" s="2" customFormat="1" hidden="1" x14ac:dyDescent="0.2">
      <c r="A93" s="3"/>
      <c r="B93" s="4" t="str">
        <f>"GÉMKAPOCS TARTÓ"</f>
        <v>GÉMKAPOCS TARTÓ</v>
      </c>
      <c r="C93" s="4" t="str">
        <f>"MÁGNESES"</f>
        <v>MÁGNESES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7"/>
      <c r="T93" s="6"/>
      <c r="U93" s="6"/>
      <c r="V93" s="6"/>
      <c r="W93" s="6"/>
      <c r="X93" s="6"/>
      <c r="Y93" s="6"/>
      <c r="Z93" s="6"/>
      <c r="AA93" s="6"/>
      <c r="AB93" s="6"/>
      <c r="AC93" s="5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10">
        <f t="shared" si="3"/>
        <v>0</v>
      </c>
      <c r="AW93" s="25" t="s">
        <v>7</v>
      </c>
      <c r="AX93" s="10"/>
    </row>
    <row r="94" spans="1:52" s="2" customFormat="1" hidden="1" x14ac:dyDescent="0.2">
      <c r="A94" s="3"/>
      <c r="B94" s="4" t="str">
        <f>"GENOTHERMA (FÜLES)"</f>
        <v>GENOTHERMA (FÜLES)</v>
      </c>
      <c r="C94" s="4" t="str">
        <f>"A/4"</f>
        <v>A/4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7"/>
      <c r="T94" s="6"/>
      <c r="U94" s="6"/>
      <c r="V94" s="6"/>
      <c r="W94" s="6"/>
      <c r="X94" s="6"/>
      <c r="Y94" s="6"/>
      <c r="Z94" s="6"/>
      <c r="AA94" s="6"/>
      <c r="AB94" s="6"/>
      <c r="AC94" s="5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10">
        <f t="shared" si="3"/>
        <v>0</v>
      </c>
      <c r="AW94" s="25" t="s">
        <v>7</v>
      </c>
      <c r="AX94" s="10"/>
    </row>
    <row r="95" spans="1:52" s="2" customFormat="1" x14ac:dyDescent="0.2">
      <c r="A95" s="3" t="s">
        <v>61</v>
      </c>
      <c r="B95" s="4" t="s">
        <v>62</v>
      </c>
      <c r="C95" s="4" t="s">
        <v>63</v>
      </c>
      <c r="D95" s="6"/>
      <c r="E95" s="6"/>
      <c r="F95" s="6">
        <v>20</v>
      </c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>
        <v>5</v>
      </c>
      <c r="S95" s="7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>
        <v>10</v>
      </c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10">
        <f t="shared" si="3"/>
        <v>35</v>
      </c>
      <c r="AW95" s="24" t="s">
        <v>64</v>
      </c>
      <c r="AX95" s="10"/>
    </row>
    <row r="96" spans="1:52" s="4" customFormat="1" hidden="1" x14ac:dyDescent="0.2">
      <c r="A96" s="3" t="s">
        <v>65</v>
      </c>
      <c r="B96" s="4" t="s">
        <v>66</v>
      </c>
      <c r="C96" s="4" t="str">
        <f>"A/4"</f>
        <v>A/4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7"/>
      <c r="T96" s="6"/>
      <c r="U96" s="6"/>
      <c r="V96" s="6"/>
      <c r="W96" s="6"/>
      <c r="X96" s="6"/>
      <c r="Y96" s="6"/>
      <c r="Z96" s="6"/>
      <c r="AA96" s="6"/>
      <c r="AB96" s="6"/>
      <c r="AC96" s="5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10">
        <f t="shared" si="3"/>
        <v>0</v>
      </c>
      <c r="AW96" s="24" t="s">
        <v>64</v>
      </c>
      <c r="AX96" s="6"/>
    </row>
    <row r="97" spans="1:50" s="4" customFormat="1" hidden="1" x14ac:dyDescent="0.2">
      <c r="A97" s="3" t="s">
        <v>67</v>
      </c>
      <c r="B97" s="4" t="s">
        <v>68</v>
      </c>
      <c r="C97" s="4" t="str">
        <f>"A/4"</f>
        <v>A/4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7"/>
      <c r="T97" s="6"/>
      <c r="U97" s="6"/>
      <c r="V97" s="6"/>
      <c r="W97" s="6"/>
      <c r="X97" s="6"/>
      <c r="Y97" s="6"/>
      <c r="Z97" s="6"/>
      <c r="AA97" s="6"/>
      <c r="AB97" s="6"/>
      <c r="AC97" s="5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10">
        <f t="shared" si="3"/>
        <v>0</v>
      </c>
      <c r="AW97" s="24" t="s">
        <v>64</v>
      </c>
      <c r="AX97" s="6"/>
    </row>
    <row r="98" spans="1:50" s="4" customFormat="1" hidden="1" x14ac:dyDescent="0.2">
      <c r="A98" s="3" t="s">
        <v>69</v>
      </c>
      <c r="B98" s="4" t="s">
        <v>70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7"/>
      <c r="T98" s="6"/>
      <c r="U98" s="6"/>
      <c r="V98" s="6"/>
      <c r="W98" s="6"/>
      <c r="X98" s="6"/>
      <c r="Y98" s="6"/>
      <c r="Z98" s="6"/>
      <c r="AA98" s="6"/>
      <c r="AB98" s="6"/>
      <c r="AC98" s="5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10">
        <f t="shared" si="3"/>
        <v>0</v>
      </c>
      <c r="AW98" s="24" t="s">
        <v>64</v>
      </c>
      <c r="AX98" s="6"/>
    </row>
    <row r="99" spans="1:50" s="4" customFormat="1" hidden="1" x14ac:dyDescent="0.2">
      <c r="A99" s="3" t="s">
        <v>71</v>
      </c>
      <c r="B99" s="4" t="s">
        <v>72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7"/>
      <c r="T99" s="6"/>
      <c r="U99" s="6"/>
      <c r="V99" s="6"/>
      <c r="W99" s="6"/>
      <c r="X99" s="6"/>
      <c r="Y99" s="6"/>
      <c r="Z99" s="6"/>
      <c r="AA99" s="6"/>
      <c r="AB99" s="6"/>
      <c r="AC99" s="5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10">
        <f t="shared" si="3"/>
        <v>0</v>
      </c>
      <c r="AW99" s="24" t="s">
        <v>64</v>
      </c>
      <c r="AX99" s="6"/>
    </row>
    <row r="100" spans="1:50" s="4" customFormat="1" hidden="1" x14ac:dyDescent="0.2">
      <c r="A100" s="3" t="s">
        <v>73</v>
      </c>
      <c r="B100" s="4" t="s">
        <v>74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7"/>
      <c r="T100" s="6"/>
      <c r="U100" s="6"/>
      <c r="V100" s="6"/>
      <c r="W100" s="6"/>
      <c r="X100" s="6"/>
      <c r="Y100" s="6"/>
      <c r="Z100" s="6"/>
      <c r="AA100" s="6"/>
      <c r="AB100" s="6"/>
      <c r="AC100" s="5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10">
        <f t="shared" si="3"/>
        <v>0</v>
      </c>
      <c r="AW100" s="24" t="s">
        <v>64</v>
      </c>
      <c r="AX100" s="6"/>
    </row>
    <row r="101" spans="1:50" s="4" customFormat="1" hidden="1" x14ac:dyDescent="0.2">
      <c r="A101" s="3" t="s">
        <v>75</v>
      </c>
      <c r="B101" s="4" t="s">
        <v>76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7"/>
      <c r="T101" s="6"/>
      <c r="U101" s="6"/>
      <c r="V101" s="6"/>
      <c r="W101" s="6"/>
      <c r="X101" s="6"/>
      <c r="Y101" s="6"/>
      <c r="Z101" s="6"/>
      <c r="AA101" s="6"/>
      <c r="AB101" s="6"/>
      <c r="AC101" s="5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10">
        <f t="shared" si="3"/>
        <v>0</v>
      </c>
      <c r="AW101" s="24" t="s">
        <v>64</v>
      </c>
      <c r="AX101" s="6"/>
    </row>
    <row r="102" spans="1:50" s="4" customFormat="1" hidden="1" x14ac:dyDescent="0.2">
      <c r="A102" s="3" t="s">
        <v>77</v>
      </c>
      <c r="B102" s="4" t="s">
        <v>78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7"/>
      <c r="T102" s="6"/>
      <c r="U102" s="6"/>
      <c r="V102" s="6"/>
      <c r="W102" s="6"/>
      <c r="X102" s="6"/>
      <c r="Y102" s="6"/>
      <c r="Z102" s="6"/>
      <c r="AA102" s="6"/>
      <c r="AB102" s="6"/>
      <c r="AC102" s="5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10">
        <f t="shared" si="3"/>
        <v>0</v>
      </c>
      <c r="AW102" s="24" t="s">
        <v>64</v>
      </c>
      <c r="AX102" s="6"/>
    </row>
    <row r="103" spans="1:50" s="4" customFormat="1" hidden="1" x14ac:dyDescent="0.2">
      <c r="A103" s="3" t="s">
        <v>79</v>
      </c>
      <c r="B103" s="4" t="s">
        <v>80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7"/>
      <c r="T103" s="6"/>
      <c r="U103" s="6"/>
      <c r="V103" s="6"/>
      <c r="W103" s="6"/>
      <c r="X103" s="6"/>
      <c r="Y103" s="6"/>
      <c r="Z103" s="6"/>
      <c r="AA103" s="6"/>
      <c r="AB103" s="6"/>
      <c r="AC103" s="5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10">
        <f t="shared" si="3"/>
        <v>0</v>
      </c>
      <c r="AW103" s="24" t="s">
        <v>64</v>
      </c>
      <c r="AX103" s="6"/>
    </row>
    <row r="104" spans="1:50" s="4" customFormat="1" x14ac:dyDescent="0.2">
      <c r="A104" s="3" t="s">
        <v>81</v>
      </c>
      <c r="B104" s="4" t="s">
        <v>82</v>
      </c>
      <c r="C104" s="4" t="s">
        <v>83</v>
      </c>
      <c r="D104" s="6"/>
      <c r="E104" s="6"/>
      <c r="F104" s="6">
        <v>20</v>
      </c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>
        <v>5</v>
      </c>
      <c r="S104" s="7"/>
      <c r="T104" s="6"/>
      <c r="U104" s="6"/>
      <c r="V104" s="6"/>
      <c r="W104" s="6"/>
      <c r="X104" s="6"/>
      <c r="Y104" s="6"/>
      <c r="Z104" s="6"/>
      <c r="AA104" s="6"/>
      <c r="AB104" s="6"/>
      <c r="AC104" s="5"/>
      <c r="AD104" s="6"/>
      <c r="AE104" s="6"/>
      <c r="AF104" s="6"/>
      <c r="AG104" s="6"/>
      <c r="AH104" s="6"/>
      <c r="AI104" s="6"/>
      <c r="AJ104" s="6"/>
      <c r="AK104" s="6">
        <v>10</v>
      </c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10">
        <f t="shared" si="3"/>
        <v>35</v>
      </c>
      <c r="AW104" s="24" t="s">
        <v>64</v>
      </c>
      <c r="AX104" s="6"/>
    </row>
    <row r="105" spans="1:50" s="4" customFormat="1" x14ac:dyDescent="0.2">
      <c r="A105" s="3" t="s">
        <v>84</v>
      </c>
      <c r="B105" s="4" t="s">
        <v>85</v>
      </c>
      <c r="C105" s="1" t="s">
        <v>86</v>
      </c>
      <c r="D105" s="6"/>
      <c r="E105" s="6"/>
      <c r="F105" s="6"/>
      <c r="G105" s="6"/>
      <c r="H105" s="6"/>
      <c r="I105" s="6">
        <v>30</v>
      </c>
      <c r="J105" s="6"/>
      <c r="K105" s="6"/>
      <c r="L105" s="6"/>
      <c r="M105" s="6"/>
      <c r="N105" s="6"/>
      <c r="O105" s="6"/>
      <c r="P105" s="6"/>
      <c r="Q105" s="6"/>
      <c r="R105" s="6"/>
      <c r="S105" s="7"/>
      <c r="T105" s="6"/>
      <c r="U105" s="6"/>
      <c r="V105" s="6"/>
      <c r="W105" s="6"/>
      <c r="X105" s="6"/>
      <c r="Y105" s="6"/>
      <c r="Z105" s="6"/>
      <c r="AA105" s="6"/>
      <c r="AB105" s="6"/>
      <c r="AC105" s="5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10">
        <f t="shared" si="3"/>
        <v>30</v>
      </c>
      <c r="AW105" s="24" t="s">
        <v>64</v>
      </c>
      <c r="AX105" s="6"/>
    </row>
    <row r="106" spans="1:50" s="4" customFormat="1" hidden="1" x14ac:dyDescent="0.2">
      <c r="A106" s="3"/>
      <c r="B106" s="4" t="str">
        <f>"GOLYÓSTOLL (ÜGYFELES)"</f>
        <v>GOLYÓSTOLL (ÜGYFELES)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7"/>
      <c r="T106" s="6"/>
      <c r="U106" s="6"/>
      <c r="V106" s="6"/>
      <c r="W106" s="6"/>
      <c r="X106" s="6"/>
      <c r="Y106" s="6"/>
      <c r="Z106" s="6"/>
      <c r="AA106" s="6"/>
      <c r="AB106" s="6"/>
      <c r="AC106" s="5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10">
        <f t="shared" si="3"/>
        <v>0</v>
      </c>
      <c r="AW106" s="25" t="s">
        <v>7</v>
      </c>
      <c r="AX106" s="6"/>
    </row>
    <row r="107" spans="1:50" s="4" customFormat="1" x14ac:dyDescent="0.2">
      <c r="A107" s="3" t="s">
        <v>87</v>
      </c>
      <c r="B107" s="4" t="s">
        <v>88</v>
      </c>
      <c r="C107" s="4" t="s">
        <v>89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7"/>
      <c r="T107" s="6"/>
      <c r="U107" s="6"/>
      <c r="V107" s="6"/>
      <c r="W107" s="6"/>
      <c r="X107" s="6"/>
      <c r="Y107" s="6"/>
      <c r="Z107" s="6"/>
      <c r="AA107" s="6"/>
      <c r="AB107" s="6"/>
      <c r="AC107" s="5"/>
      <c r="AD107" s="6"/>
      <c r="AE107" s="6"/>
      <c r="AF107" s="6"/>
      <c r="AG107" s="6"/>
      <c r="AH107" s="6"/>
      <c r="AI107" s="6"/>
      <c r="AJ107" s="6"/>
      <c r="AK107" s="6">
        <v>1</v>
      </c>
      <c r="AL107" s="6"/>
      <c r="AM107" s="6"/>
      <c r="AN107" s="6"/>
      <c r="AO107" s="6"/>
      <c r="AP107" s="6"/>
      <c r="AQ107" s="6"/>
      <c r="AR107" s="6"/>
      <c r="AS107" s="6"/>
      <c r="AT107" s="6">
        <v>2</v>
      </c>
      <c r="AU107" s="6"/>
      <c r="AV107" s="10">
        <f t="shared" si="3"/>
        <v>3</v>
      </c>
      <c r="AW107" s="25" t="s">
        <v>90</v>
      </c>
      <c r="AX107" s="6"/>
    </row>
    <row r="108" spans="1:50" s="4" customFormat="1" hidden="1" x14ac:dyDescent="0.2">
      <c r="A108" s="3"/>
      <c r="B108" s="4" t="str">
        <f>"GOLYÓSTOLL (ZEBRA N5200)"</f>
        <v>GOLYÓSTOLL (ZEBRA N5200)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7"/>
      <c r="T108" s="6"/>
      <c r="U108" s="6"/>
      <c r="V108" s="6"/>
      <c r="W108" s="6"/>
      <c r="X108" s="6"/>
      <c r="Y108" s="6"/>
      <c r="Z108" s="6"/>
      <c r="AA108" s="6"/>
      <c r="AB108" s="6"/>
      <c r="AC108" s="5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10">
        <f t="shared" si="3"/>
        <v>0</v>
      </c>
      <c r="AW108" s="25" t="s">
        <v>90</v>
      </c>
      <c r="AX108" s="6"/>
    </row>
    <row r="109" spans="1:50" s="4" customFormat="1" hidden="1" x14ac:dyDescent="0.2">
      <c r="A109" s="3"/>
      <c r="B109" s="4" t="str">
        <f>"GOLYÓSTOLL (ZEBRA RUBBER 101)"</f>
        <v>GOLYÓSTOLL (ZEBRA RUBBER 101)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7"/>
      <c r="T109" s="6"/>
      <c r="U109" s="6"/>
      <c r="V109" s="6"/>
      <c r="W109" s="6"/>
      <c r="X109" s="6"/>
      <c r="Y109" s="6"/>
      <c r="Z109" s="6"/>
      <c r="AA109" s="6"/>
      <c r="AB109" s="6"/>
      <c r="AC109" s="5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10">
        <f t="shared" si="3"/>
        <v>0</v>
      </c>
      <c r="AW109" s="25" t="s">
        <v>90</v>
      </c>
      <c r="AX109" s="6"/>
    </row>
    <row r="110" spans="1:50" s="4" customFormat="1" x14ac:dyDescent="0.2">
      <c r="A110" s="3" t="s">
        <v>91</v>
      </c>
      <c r="B110" s="4" t="s">
        <v>92</v>
      </c>
      <c r="C110" s="4" t="str">
        <f>"A/4 (80 GRAMM)"</f>
        <v>A/4 (80 GRAMM)</v>
      </c>
      <c r="D110" s="6"/>
      <c r="E110" s="6"/>
      <c r="F110" s="6">
        <v>30</v>
      </c>
      <c r="G110" s="6">
        <v>5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>
        <v>15</v>
      </c>
      <c r="S110" s="7"/>
      <c r="T110" s="6"/>
      <c r="U110" s="6"/>
      <c r="V110" s="6"/>
      <c r="W110" s="6"/>
      <c r="X110" s="6"/>
      <c r="Y110" s="6"/>
      <c r="Z110" s="6"/>
      <c r="AA110" s="6"/>
      <c r="AB110" s="6"/>
      <c r="AC110" s="5"/>
      <c r="AD110" s="6"/>
      <c r="AE110" s="6"/>
      <c r="AF110" s="6"/>
      <c r="AG110" s="6">
        <v>40</v>
      </c>
      <c r="AH110" s="6">
        <v>40</v>
      </c>
      <c r="AI110" s="6">
        <v>40</v>
      </c>
      <c r="AJ110" s="6">
        <v>40</v>
      </c>
      <c r="AK110" s="6">
        <v>5</v>
      </c>
      <c r="AL110" s="6">
        <v>20</v>
      </c>
      <c r="AM110" s="6">
        <v>20</v>
      </c>
      <c r="AN110" s="6">
        <v>20</v>
      </c>
      <c r="AO110" s="6">
        <v>1</v>
      </c>
      <c r="AP110" s="6">
        <v>1</v>
      </c>
      <c r="AQ110" s="6">
        <v>10</v>
      </c>
      <c r="AR110" s="6">
        <v>10</v>
      </c>
      <c r="AS110" s="6"/>
      <c r="AT110" s="6">
        <v>20</v>
      </c>
      <c r="AU110" s="6">
        <v>100</v>
      </c>
      <c r="AV110" s="10">
        <f t="shared" si="3"/>
        <v>417</v>
      </c>
      <c r="AW110" s="25" t="s">
        <v>90</v>
      </c>
      <c r="AX110" s="6"/>
    </row>
    <row r="111" spans="1:50" s="4" customFormat="1" hidden="1" x14ac:dyDescent="0.2">
      <c r="A111" s="3"/>
      <c r="B111" s="4" t="str">
        <f t="shared" ref="B111:B116" si="4">"GOLYÓSTOLL BETÉT"</f>
        <v>GOLYÓSTOLL BETÉT</v>
      </c>
      <c r="C111" s="4" t="str">
        <f>"4 SZÍNŰ (MINI)"</f>
        <v>4 SZÍNŰ (MINI)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7"/>
      <c r="T111" s="6"/>
      <c r="U111" s="6"/>
      <c r="V111" s="6"/>
      <c r="W111" s="6"/>
      <c r="X111" s="6"/>
      <c r="Y111" s="6"/>
      <c r="Z111" s="6"/>
      <c r="AA111" s="6"/>
      <c r="AB111" s="6"/>
      <c r="AC111" s="5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10">
        <f t="shared" si="3"/>
        <v>0</v>
      </c>
      <c r="AW111" s="25" t="s">
        <v>7</v>
      </c>
      <c r="AX111" s="6"/>
    </row>
    <row r="112" spans="1:50" s="4" customFormat="1" hidden="1" x14ac:dyDescent="0.2">
      <c r="A112" s="3"/>
      <c r="B112" s="4" t="str">
        <f t="shared" si="4"/>
        <v>GOLYÓSTOLL BETÉT</v>
      </c>
      <c r="C112" s="4" t="str">
        <f>"HANDY"</f>
        <v>HANDY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7"/>
      <c r="T112" s="6"/>
      <c r="U112" s="6"/>
      <c r="V112" s="6"/>
      <c r="W112" s="6"/>
      <c r="X112" s="6"/>
      <c r="Y112" s="6"/>
      <c r="Z112" s="6"/>
      <c r="AA112" s="6"/>
      <c r="AB112" s="6"/>
      <c r="AC112" s="5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10">
        <f t="shared" si="3"/>
        <v>0</v>
      </c>
      <c r="AW112" s="25" t="s">
        <v>7</v>
      </c>
      <c r="AX112" s="6"/>
    </row>
    <row r="113" spans="1:52" s="4" customFormat="1" hidden="1" x14ac:dyDescent="0.2">
      <c r="A113" s="3"/>
      <c r="B113" s="4" t="str">
        <f t="shared" si="4"/>
        <v>GOLYÓSTOLL BETÉT</v>
      </c>
      <c r="C113" s="4" t="str">
        <f>"PARKER"</f>
        <v>PARKER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7"/>
      <c r="T113" s="6"/>
      <c r="U113" s="6"/>
      <c r="V113" s="6"/>
      <c r="W113" s="6"/>
      <c r="X113" s="6"/>
      <c r="Y113" s="6"/>
      <c r="Z113" s="6"/>
      <c r="AA113" s="6"/>
      <c r="AB113" s="6"/>
      <c r="AC113" s="5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10">
        <f t="shared" si="3"/>
        <v>0</v>
      </c>
      <c r="AW113" s="25" t="s">
        <v>7</v>
      </c>
      <c r="AX113" s="6"/>
    </row>
    <row r="114" spans="1:52" s="4" customFormat="1" hidden="1" x14ac:dyDescent="0.2">
      <c r="A114" s="3"/>
      <c r="B114" s="4" t="str">
        <f t="shared" si="4"/>
        <v>GOLYÓSTOLL BETÉT</v>
      </c>
      <c r="C114" s="4" t="str">
        <f>"PAX"</f>
        <v>PAX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7"/>
      <c r="T114" s="6"/>
      <c r="U114" s="6"/>
      <c r="V114" s="6"/>
      <c r="W114" s="6"/>
      <c r="X114" s="6"/>
      <c r="Y114" s="6"/>
      <c r="Z114" s="6"/>
      <c r="AA114" s="6"/>
      <c r="AB114" s="6"/>
      <c r="AC114" s="5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10">
        <f t="shared" si="3"/>
        <v>0</v>
      </c>
      <c r="AW114" s="25" t="s">
        <v>7</v>
      </c>
      <c r="AX114" s="6"/>
    </row>
    <row r="115" spans="1:52" s="4" customFormat="1" hidden="1" x14ac:dyDescent="0.2">
      <c r="A115" s="3"/>
      <c r="B115" s="4" t="str">
        <f t="shared" si="4"/>
        <v>GOLYÓSTOLL BETÉT</v>
      </c>
      <c r="C115" s="4" t="str">
        <f>"PENAC (RB 98C 07)"</f>
        <v>PENAC (RB 98C 07)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7"/>
      <c r="T115" s="6"/>
      <c r="U115" s="6"/>
      <c r="V115" s="6"/>
      <c r="W115" s="6"/>
      <c r="X115" s="6"/>
      <c r="Y115" s="6"/>
      <c r="Z115" s="6"/>
      <c r="AA115" s="6"/>
      <c r="AB115" s="6"/>
      <c r="AC115" s="5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10">
        <f t="shared" si="3"/>
        <v>0</v>
      </c>
      <c r="AW115" s="25" t="s">
        <v>7</v>
      </c>
      <c r="AX115" s="6"/>
    </row>
    <row r="116" spans="1:52" s="4" customFormat="1" hidden="1" x14ac:dyDescent="0.2">
      <c r="A116" s="3"/>
      <c r="B116" s="4" t="str">
        <f t="shared" si="4"/>
        <v>GOLYÓSTOLL BETÉT</v>
      </c>
      <c r="C116" s="4" t="str">
        <f>"PILOT"</f>
        <v>PILOT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7"/>
      <c r="T116" s="6"/>
      <c r="U116" s="6"/>
      <c r="V116" s="6"/>
      <c r="W116" s="6"/>
      <c r="X116" s="6"/>
      <c r="Y116" s="6"/>
      <c r="Z116" s="6"/>
      <c r="AA116" s="6"/>
      <c r="AB116" s="6"/>
      <c r="AC116" s="5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10">
        <f t="shared" si="3"/>
        <v>0</v>
      </c>
      <c r="AW116" s="25" t="s">
        <v>7</v>
      </c>
      <c r="AX116" s="6"/>
    </row>
    <row r="117" spans="1:52" s="2" customFormat="1" x14ac:dyDescent="0.2">
      <c r="A117" s="3" t="s">
        <v>93</v>
      </c>
      <c r="B117" s="4" t="s">
        <v>94</v>
      </c>
      <c r="C117" s="4" t="s">
        <v>89</v>
      </c>
      <c r="D117" s="6">
        <v>2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7"/>
      <c r="T117" s="6"/>
      <c r="U117" s="6"/>
      <c r="V117" s="6"/>
      <c r="W117" s="6"/>
      <c r="X117" s="6"/>
      <c r="Y117" s="6"/>
      <c r="Z117" s="6"/>
      <c r="AA117" s="6"/>
      <c r="AB117" s="6"/>
      <c r="AC117" s="5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10">
        <f t="shared" si="3"/>
        <v>2</v>
      </c>
      <c r="AW117" s="25" t="s">
        <v>7</v>
      </c>
      <c r="AX117" s="10"/>
    </row>
    <row r="118" spans="1:52" s="4" customFormat="1" hidden="1" x14ac:dyDescent="0.2">
      <c r="A118" s="3"/>
      <c r="B118" s="4" t="str">
        <f>"GOLYÓSTOLL BETÉT"</f>
        <v>GOLYÓSTOLL BETÉT</v>
      </c>
      <c r="C118" s="4" t="str">
        <f>"RÉZ"</f>
        <v>RÉZ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7"/>
      <c r="T118" s="6"/>
      <c r="U118" s="6"/>
      <c r="V118" s="6"/>
      <c r="W118" s="6"/>
      <c r="X118" s="6"/>
      <c r="Y118" s="6"/>
      <c r="Z118" s="6"/>
      <c r="AA118" s="6"/>
      <c r="AB118" s="6"/>
      <c r="AC118" s="5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10">
        <f t="shared" si="3"/>
        <v>0</v>
      </c>
      <c r="AW118" s="25" t="s">
        <v>7</v>
      </c>
      <c r="AX118" s="6"/>
      <c r="AZ118" s="2"/>
    </row>
    <row r="119" spans="1:52" s="2" customFormat="1" hidden="1" x14ac:dyDescent="0.2">
      <c r="A119" s="3"/>
      <c r="B119" s="4" t="str">
        <f>"GOLYÓSTOLL BETÉT"</f>
        <v>GOLYÓSTOLL BETÉT</v>
      </c>
      <c r="C119" s="4" t="str">
        <f>"X-20"</f>
        <v>X-20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7"/>
      <c r="T119" s="6"/>
      <c r="U119" s="6"/>
      <c r="V119" s="6"/>
      <c r="W119" s="6"/>
      <c r="X119" s="6"/>
      <c r="Y119" s="6"/>
      <c r="Z119" s="6"/>
      <c r="AA119" s="6"/>
      <c r="AB119" s="6"/>
      <c r="AC119" s="5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10">
        <f t="shared" si="3"/>
        <v>0</v>
      </c>
      <c r="AW119" s="25" t="s">
        <v>7</v>
      </c>
      <c r="AX119" s="10"/>
      <c r="AZ119" s="4"/>
    </row>
    <row r="120" spans="1:52" s="4" customFormat="1" hidden="1" x14ac:dyDescent="0.2">
      <c r="A120" s="3"/>
      <c r="B120" s="4" t="str">
        <f>"GOLYÓSTOLL BETÉT (ZSELÉS)"</f>
        <v>GOLYÓSTOLL BETÉT (ZSELÉS)</v>
      </c>
      <c r="C120" s="4" t="str">
        <f>"PARKER"</f>
        <v>PARKER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7"/>
      <c r="T120" s="6"/>
      <c r="U120" s="6"/>
      <c r="V120" s="6"/>
      <c r="W120" s="6"/>
      <c r="X120" s="6"/>
      <c r="Y120" s="6"/>
      <c r="Z120" s="6"/>
      <c r="AA120" s="6"/>
      <c r="AB120" s="6"/>
      <c r="AC120" s="5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10">
        <f t="shared" si="3"/>
        <v>0</v>
      </c>
      <c r="AW120" s="25" t="s">
        <v>7</v>
      </c>
      <c r="AX120" s="6"/>
    </row>
    <row r="121" spans="1:52" s="4" customFormat="1" hidden="1" x14ac:dyDescent="0.2">
      <c r="A121" s="3"/>
      <c r="B121" s="4" t="str">
        <f>"GYORS MASNI"</f>
        <v>GYORS MASNI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7"/>
      <c r="T121" s="6"/>
      <c r="U121" s="6"/>
      <c r="V121" s="6"/>
      <c r="W121" s="6"/>
      <c r="X121" s="6"/>
      <c r="Y121" s="6"/>
      <c r="Z121" s="6"/>
      <c r="AA121" s="6"/>
      <c r="AB121" s="6"/>
      <c r="AC121" s="5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10">
        <f t="shared" si="3"/>
        <v>0</v>
      </c>
      <c r="AW121" s="25" t="s">
        <v>7</v>
      </c>
      <c r="AX121" s="6"/>
    </row>
    <row r="122" spans="1:52" s="4" customFormat="1" x14ac:dyDescent="0.2">
      <c r="A122" s="3" t="s">
        <v>65</v>
      </c>
      <c r="B122" s="4" t="str">
        <f>"FÜZET (KOCKÁS)"</f>
        <v>FÜZET (KOCKÁS)</v>
      </c>
      <c r="C122" s="4" t="str">
        <f>"A/4"</f>
        <v>A/4</v>
      </c>
      <c r="D122" s="6"/>
      <c r="E122" s="6"/>
      <c r="F122" s="6">
        <v>5</v>
      </c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7"/>
      <c r="T122" s="6"/>
      <c r="U122" s="6"/>
      <c r="V122" s="6"/>
      <c r="W122" s="6"/>
      <c r="X122" s="6"/>
      <c r="Y122" s="6"/>
      <c r="Z122" s="6"/>
      <c r="AA122" s="6"/>
      <c r="AB122" s="6"/>
      <c r="AC122" s="5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10">
        <f t="shared" si="3"/>
        <v>5</v>
      </c>
      <c r="AW122" s="25" t="s">
        <v>7</v>
      </c>
      <c r="AX122" s="6"/>
    </row>
    <row r="123" spans="1:52" s="4" customFormat="1" x14ac:dyDescent="0.2">
      <c r="A123" s="3" t="s">
        <v>67</v>
      </c>
      <c r="B123" s="4" t="s">
        <v>95</v>
      </c>
      <c r="C123" s="4" t="str">
        <f>"A/4"</f>
        <v>A/4</v>
      </c>
      <c r="D123" s="6">
        <v>3</v>
      </c>
      <c r="E123" s="6"/>
      <c r="F123" s="6">
        <v>20</v>
      </c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7"/>
      <c r="T123" s="6"/>
      <c r="U123" s="6"/>
      <c r="V123" s="6"/>
      <c r="W123" s="6"/>
      <c r="X123" s="6"/>
      <c r="Y123" s="6"/>
      <c r="Z123" s="6"/>
      <c r="AA123" s="6"/>
      <c r="AB123" s="6"/>
      <c r="AC123" s="5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10">
        <f t="shared" si="3"/>
        <v>23</v>
      </c>
      <c r="AW123" s="25" t="s">
        <v>7</v>
      </c>
      <c r="AX123" s="6"/>
    </row>
    <row r="124" spans="1:52" s="2" customFormat="1" x14ac:dyDescent="0.2">
      <c r="A124" s="3" t="s">
        <v>69</v>
      </c>
      <c r="B124" s="4" t="s">
        <v>96</v>
      </c>
      <c r="C124" s="4" t="str">
        <f>"A/4"</f>
        <v>A/4</v>
      </c>
      <c r="D124" s="6">
        <v>3</v>
      </c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7"/>
      <c r="T124" s="6"/>
      <c r="U124" s="6"/>
      <c r="V124" s="6"/>
      <c r="W124" s="6"/>
      <c r="X124" s="6"/>
      <c r="Y124" s="6"/>
      <c r="Z124" s="6"/>
      <c r="AA124" s="6"/>
      <c r="AB124" s="6"/>
      <c r="AC124" s="5"/>
      <c r="AD124" s="6"/>
      <c r="AE124" s="6"/>
      <c r="AF124" s="6"/>
      <c r="AG124" s="6"/>
      <c r="AH124" s="6"/>
      <c r="AI124" s="6"/>
      <c r="AJ124" s="6"/>
      <c r="AK124" s="6"/>
      <c r="AL124" s="6"/>
      <c r="AM124" s="6">
        <v>2</v>
      </c>
      <c r="AN124" s="6"/>
      <c r="AO124" s="6"/>
      <c r="AP124" s="6">
        <v>2</v>
      </c>
      <c r="AQ124" s="6"/>
      <c r="AR124" s="6"/>
      <c r="AS124" s="6"/>
      <c r="AT124" s="6"/>
      <c r="AU124" s="6"/>
      <c r="AV124" s="10">
        <f t="shared" si="3"/>
        <v>7</v>
      </c>
      <c r="AW124" s="25" t="s">
        <v>7</v>
      </c>
      <c r="AX124" s="10"/>
    </row>
    <row r="125" spans="1:52" s="4" customFormat="1" hidden="1" x14ac:dyDescent="0.2">
      <c r="A125" s="3"/>
      <c r="B125" s="4" t="str">
        <f>"GYURMA"</f>
        <v>GYURMA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7"/>
      <c r="T125" s="6"/>
      <c r="U125" s="6"/>
      <c r="V125" s="6"/>
      <c r="W125" s="6"/>
      <c r="X125" s="6"/>
      <c r="Y125" s="6"/>
      <c r="Z125" s="6"/>
      <c r="AA125" s="6"/>
      <c r="AB125" s="6"/>
      <c r="AC125" s="5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10">
        <f t="shared" si="3"/>
        <v>0</v>
      </c>
      <c r="AW125" s="25" t="s">
        <v>7</v>
      </c>
      <c r="AX125" s="6"/>
      <c r="AZ125" s="2"/>
    </row>
    <row r="126" spans="1:52" s="2" customFormat="1" hidden="1" x14ac:dyDescent="0.2">
      <c r="A126" s="3"/>
      <c r="B126" s="4" t="str">
        <f>"GYŰRŰSKÖNYV"</f>
        <v>GYŰRŰSKÖNYV</v>
      </c>
      <c r="C126" s="4" t="str">
        <f>"A/5"</f>
        <v>A/5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7"/>
      <c r="T126" s="6"/>
      <c r="U126" s="6"/>
      <c r="V126" s="6"/>
      <c r="W126" s="6"/>
      <c r="X126" s="6"/>
      <c r="Y126" s="6"/>
      <c r="Z126" s="6"/>
      <c r="AA126" s="6"/>
      <c r="AB126" s="6"/>
      <c r="AC126" s="5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10">
        <f t="shared" si="3"/>
        <v>0</v>
      </c>
      <c r="AW126" s="25" t="s">
        <v>7</v>
      </c>
      <c r="AX126" s="10"/>
      <c r="AZ126" s="4"/>
    </row>
    <row r="127" spans="1:52" s="4" customFormat="1" hidden="1" x14ac:dyDescent="0.2">
      <c r="A127" s="3"/>
      <c r="B127" s="4" t="str">
        <f>"HATÁRIDŐNAPLÓ A/5"</f>
        <v>HATÁRIDŐNAPLÓ A/5</v>
      </c>
      <c r="C127" s="4" t="str">
        <f>"3101"</f>
        <v>3101</v>
      </c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7"/>
      <c r="T127" s="6"/>
      <c r="U127" s="6"/>
      <c r="V127" s="6"/>
      <c r="W127" s="6"/>
      <c r="X127" s="6"/>
      <c r="Y127" s="6"/>
      <c r="Z127" s="6"/>
      <c r="AA127" s="6"/>
      <c r="AB127" s="6"/>
      <c r="AC127" s="5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10">
        <f t="shared" si="3"/>
        <v>0</v>
      </c>
      <c r="AW127" s="25" t="s">
        <v>7</v>
      </c>
      <c r="AX127" s="6"/>
    </row>
    <row r="128" spans="1:52" s="4" customFormat="1" hidden="1" x14ac:dyDescent="0.2">
      <c r="A128" s="3"/>
      <c r="B128" s="4" t="str">
        <f>"HATÁROZATOK KÖNYVE"</f>
        <v>HATÁROZATOK KÖNYVE</v>
      </c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7"/>
      <c r="T128" s="6"/>
      <c r="U128" s="6"/>
      <c r="V128" s="6"/>
      <c r="W128" s="6"/>
      <c r="X128" s="6"/>
      <c r="Y128" s="6"/>
      <c r="Z128" s="6"/>
      <c r="AA128" s="6"/>
      <c r="AB128" s="6"/>
      <c r="AC128" s="5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10">
        <f t="shared" si="3"/>
        <v>0</v>
      </c>
      <c r="AW128" s="25" t="s">
        <v>7</v>
      </c>
      <c r="AX128" s="6"/>
    </row>
    <row r="129" spans="1:52" s="4" customFormat="1" hidden="1" x14ac:dyDescent="0.2">
      <c r="A129" s="3"/>
      <c r="B129" s="4" t="str">
        <f>"HÁTLAP (BŐRHATÁSÚ)"</f>
        <v>HÁTLAP (BŐRHATÁSÚ)</v>
      </c>
      <c r="C129" s="4" t="s">
        <v>97</v>
      </c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7"/>
      <c r="T129" s="6"/>
      <c r="U129" s="6"/>
      <c r="V129" s="6"/>
      <c r="W129" s="6"/>
      <c r="X129" s="6"/>
      <c r="Y129" s="6"/>
      <c r="Z129" s="6"/>
      <c r="AA129" s="6"/>
      <c r="AB129" s="6"/>
      <c r="AC129" s="5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10">
        <f t="shared" si="3"/>
        <v>0</v>
      </c>
      <c r="AW129" s="25" t="s">
        <v>7</v>
      </c>
      <c r="AX129" s="6"/>
    </row>
    <row r="130" spans="1:52" s="4" customFormat="1" hidden="1" x14ac:dyDescent="0.2">
      <c r="A130" s="3"/>
      <c r="B130" s="4" t="str">
        <f>"HIBAJAVÍTÓ FESTÉK (ECSETES)"</f>
        <v>HIBAJAVÍTÓ FESTÉK (ECSETES)</v>
      </c>
      <c r="C130" s="4" t="str">
        <f>"KORES"</f>
        <v>KORES</v>
      </c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7"/>
      <c r="T130" s="6"/>
      <c r="U130" s="6"/>
      <c r="V130" s="6"/>
      <c r="W130" s="6"/>
      <c r="X130" s="6"/>
      <c r="Y130" s="6"/>
      <c r="Z130" s="6"/>
      <c r="AA130" s="6"/>
      <c r="AB130" s="6"/>
      <c r="AC130" s="5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10">
        <f t="shared" si="3"/>
        <v>0</v>
      </c>
      <c r="AW130" s="25" t="s">
        <v>7</v>
      </c>
      <c r="AX130" s="6"/>
    </row>
    <row r="131" spans="1:52" s="4" customFormat="1" hidden="1" x14ac:dyDescent="0.2">
      <c r="A131" s="3"/>
      <c r="B131" s="4" t="str">
        <f>"HIBAJAVÍTÓ FESTÉKHÍGÍTÓ"</f>
        <v>HIBAJAVÍTÓ FESTÉKHÍGÍTÓ</v>
      </c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7"/>
      <c r="T131" s="6"/>
      <c r="U131" s="6"/>
      <c r="V131" s="6"/>
      <c r="W131" s="6"/>
      <c r="X131" s="6"/>
      <c r="Y131" s="6"/>
      <c r="Z131" s="6"/>
      <c r="AA131" s="6"/>
      <c r="AB131" s="6"/>
      <c r="AC131" s="5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10">
        <f t="shared" si="3"/>
        <v>0</v>
      </c>
      <c r="AW131" s="25" t="s">
        <v>7</v>
      </c>
      <c r="AX131" s="6"/>
    </row>
    <row r="132" spans="1:52" s="2" customFormat="1" x14ac:dyDescent="0.2">
      <c r="A132" s="3" t="s">
        <v>71</v>
      </c>
      <c r="B132" s="4" t="s">
        <v>98</v>
      </c>
      <c r="C132" s="4" t="s">
        <v>89</v>
      </c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7"/>
      <c r="T132" s="6"/>
      <c r="U132" s="6"/>
      <c r="V132" s="6"/>
      <c r="W132" s="6"/>
      <c r="X132" s="6"/>
      <c r="Y132" s="6"/>
      <c r="Z132" s="6"/>
      <c r="AA132" s="6"/>
      <c r="AB132" s="6"/>
      <c r="AC132" s="5"/>
      <c r="AD132" s="6"/>
      <c r="AE132" s="6"/>
      <c r="AF132" s="6"/>
      <c r="AG132" s="6"/>
      <c r="AH132" s="6"/>
      <c r="AI132" s="6"/>
      <c r="AJ132" s="6"/>
      <c r="AK132" s="6"/>
      <c r="AL132" s="6"/>
      <c r="AM132" s="6">
        <v>2</v>
      </c>
      <c r="AN132" s="6"/>
      <c r="AO132" s="6"/>
      <c r="AP132" s="6">
        <v>2</v>
      </c>
      <c r="AQ132" s="6"/>
      <c r="AR132" s="6"/>
      <c r="AS132" s="6"/>
      <c r="AT132" s="6"/>
      <c r="AU132" s="6"/>
      <c r="AV132" s="10">
        <f t="shared" si="3"/>
        <v>4</v>
      </c>
      <c r="AW132" s="25" t="s">
        <v>19</v>
      </c>
      <c r="AX132" s="10"/>
    </row>
    <row r="133" spans="1:52" s="2" customFormat="1" x14ac:dyDescent="0.2">
      <c r="A133" s="3" t="s">
        <v>73</v>
      </c>
      <c r="B133" s="4" t="str">
        <f>"GÉMKAPOCS (NAGY)"</f>
        <v>GÉMKAPOCS (NAGY)</v>
      </c>
      <c r="C133" s="4" t="str">
        <f>"55MM"</f>
        <v>55MM</v>
      </c>
      <c r="D133" s="6"/>
      <c r="E133" s="6"/>
      <c r="F133" s="6">
        <v>2</v>
      </c>
      <c r="G133" s="6"/>
      <c r="H133" s="6"/>
      <c r="I133" s="6">
        <v>5</v>
      </c>
      <c r="J133" s="6"/>
      <c r="K133" s="6"/>
      <c r="L133" s="6"/>
      <c r="M133" s="6"/>
      <c r="N133" s="6"/>
      <c r="O133" s="6"/>
      <c r="P133" s="6"/>
      <c r="Q133" s="6"/>
      <c r="R133" s="6"/>
      <c r="S133" s="7"/>
      <c r="T133" s="6"/>
      <c r="U133" s="6"/>
      <c r="V133" s="6"/>
      <c r="W133" s="6"/>
      <c r="X133" s="6"/>
      <c r="Y133" s="6"/>
      <c r="Z133" s="6"/>
      <c r="AA133" s="6"/>
      <c r="AB133" s="6"/>
      <c r="AC133" s="5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10">
        <f t="shared" si="3"/>
        <v>7</v>
      </c>
      <c r="AW133" s="25" t="s">
        <v>19</v>
      </c>
      <c r="AX133" s="10"/>
    </row>
    <row r="134" spans="1:52" s="4" customFormat="1" hidden="1" x14ac:dyDescent="0.2">
      <c r="A134" s="3"/>
      <c r="B134" s="4" t="str">
        <f>"HIBAJAVÍTÓ TOLL (STRANGER)"</f>
        <v>HIBAJAVÍTÓ TOLL (STRANGER)</v>
      </c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7"/>
      <c r="T134" s="6"/>
      <c r="U134" s="6"/>
      <c r="V134" s="6"/>
      <c r="W134" s="6"/>
      <c r="X134" s="6"/>
      <c r="Y134" s="6"/>
      <c r="Z134" s="6"/>
      <c r="AA134" s="6"/>
      <c r="AB134" s="6"/>
      <c r="AC134" s="5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10">
        <f t="shared" ref="AV134:AV197" si="5">SUM(D134:AU134)</f>
        <v>0</v>
      </c>
      <c r="AW134" s="24"/>
      <c r="AX134" s="6"/>
    </row>
    <row r="135" spans="1:52" s="4" customFormat="1" hidden="1" x14ac:dyDescent="0.2">
      <c r="A135" s="3"/>
      <c r="B135" s="4" t="str">
        <f>"HULLADÉK ELHELYEZÉSI JEGY"</f>
        <v>HULLADÉK ELHELYEZÉSI JEGY</v>
      </c>
      <c r="C135" s="4" t="str">
        <f>"(TISZASZOLG)"</f>
        <v>(TISZASZOLG)</v>
      </c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7"/>
      <c r="T135" s="6"/>
      <c r="U135" s="6"/>
      <c r="V135" s="6"/>
      <c r="W135" s="6"/>
      <c r="X135" s="6"/>
      <c r="Y135" s="6"/>
      <c r="Z135" s="6"/>
      <c r="AA135" s="6"/>
      <c r="AB135" s="6"/>
      <c r="AC135" s="5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10">
        <f t="shared" si="5"/>
        <v>0</v>
      </c>
      <c r="AW135" s="24"/>
      <c r="AX135" s="6"/>
    </row>
    <row r="136" spans="1:52" s="4" customFormat="1" hidden="1" x14ac:dyDescent="0.2">
      <c r="A136" s="3"/>
      <c r="B136" s="4" t="str">
        <f>"IKTATÓKÖNYV (SOROS)"</f>
        <v>IKTATÓKÖNYV (SOROS)</v>
      </c>
      <c r="C136" s="4" t="str">
        <f>"C 5230-152"</f>
        <v>C 5230-152</v>
      </c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7"/>
      <c r="T136" s="6"/>
      <c r="U136" s="6"/>
      <c r="V136" s="6"/>
      <c r="W136" s="6"/>
      <c r="X136" s="6"/>
      <c r="Y136" s="6"/>
      <c r="Z136" s="6"/>
      <c r="AA136" s="6"/>
      <c r="AB136" s="6"/>
      <c r="AC136" s="5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10">
        <f t="shared" si="5"/>
        <v>0</v>
      </c>
      <c r="AW136" s="24"/>
      <c r="AX136" s="6"/>
    </row>
    <row r="137" spans="1:52" s="4" customFormat="1" x14ac:dyDescent="0.2">
      <c r="A137" s="3" t="s">
        <v>75</v>
      </c>
      <c r="B137" s="4" t="str">
        <f>"GÉMKAPOCS (NORMÁL)"</f>
        <v>GÉMKAPOCS (NORMÁL)</v>
      </c>
      <c r="C137" s="4" t="str">
        <f>"33MM"</f>
        <v>33MM</v>
      </c>
      <c r="D137" s="6">
        <v>4</v>
      </c>
      <c r="E137" s="6"/>
      <c r="F137" s="6">
        <v>30</v>
      </c>
      <c r="G137" s="6">
        <v>3</v>
      </c>
      <c r="H137" s="6"/>
      <c r="I137" s="6">
        <v>10</v>
      </c>
      <c r="J137" s="6"/>
      <c r="K137" s="6"/>
      <c r="L137" s="6"/>
      <c r="M137" s="6"/>
      <c r="N137" s="6"/>
      <c r="O137" s="6"/>
      <c r="P137" s="6"/>
      <c r="Q137" s="6"/>
      <c r="R137" s="6"/>
      <c r="S137" s="7"/>
      <c r="T137" s="6"/>
      <c r="U137" s="6"/>
      <c r="V137" s="6"/>
      <c r="W137" s="6"/>
      <c r="X137" s="6"/>
      <c r="Y137" s="6"/>
      <c r="Z137" s="6"/>
      <c r="AA137" s="6"/>
      <c r="AB137" s="6"/>
      <c r="AC137" s="5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>
        <v>3</v>
      </c>
      <c r="AP137" s="6">
        <v>3</v>
      </c>
      <c r="AQ137" s="6"/>
      <c r="AR137" s="6"/>
      <c r="AS137" s="6"/>
      <c r="AT137" s="6">
        <v>2</v>
      </c>
      <c r="AU137" s="6"/>
      <c r="AV137" s="10">
        <f t="shared" si="5"/>
        <v>55</v>
      </c>
      <c r="AW137" s="25" t="s">
        <v>7</v>
      </c>
      <c r="AX137" s="6"/>
    </row>
    <row r="138" spans="1:52" s="4" customFormat="1" x14ac:dyDescent="0.2">
      <c r="A138" s="3" t="s">
        <v>77</v>
      </c>
      <c r="B138" s="4" t="s">
        <v>99</v>
      </c>
      <c r="C138" s="4" t="s">
        <v>100</v>
      </c>
      <c r="D138" s="6"/>
      <c r="E138" s="6"/>
      <c r="F138" s="6">
        <v>500</v>
      </c>
      <c r="G138" s="6">
        <v>50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>
        <v>100</v>
      </c>
      <c r="S138" s="7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>
        <v>200</v>
      </c>
      <c r="AH138" s="6"/>
      <c r="AI138" s="6"/>
      <c r="AJ138" s="6">
        <v>100</v>
      </c>
      <c r="AK138" s="6"/>
      <c r="AL138" s="6"/>
      <c r="AM138" s="6"/>
      <c r="AN138" s="6"/>
      <c r="AO138" s="6">
        <v>300</v>
      </c>
      <c r="AP138" s="6">
        <v>300</v>
      </c>
      <c r="AQ138" s="6"/>
      <c r="AR138" s="6"/>
      <c r="AS138" s="6"/>
      <c r="AT138" s="6">
        <v>100</v>
      </c>
      <c r="AU138" s="6"/>
      <c r="AV138" s="10">
        <f t="shared" si="5"/>
        <v>1650</v>
      </c>
      <c r="AW138" s="25" t="s">
        <v>7</v>
      </c>
      <c r="AX138" s="6"/>
      <c r="AZ138" s="2"/>
    </row>
    <row r="139" spans="1:52" s="4" customFormat="1" x14ac:dyDescent="0.2">
      <c r="A139" s="3" t="s">
        <v>79</v>
      </c>
      <c r="B139" s="4" t="s">
        <v>99</v>
      </c>
      <c r="C139" s="4" t="s">
        <v>101</v>
      </c>
      <c r="D139" s="6"/>
      <c r="E139" s="6"/>
      <c r="F139" s="6"/>
      <c r="G139" s="6"/>
      <c r="H139" s="6"/>
      <c r="I139" s="6">
        <v>500</v>
      </c>
      <c r="J139" s="6"/>
      <c r="K139" s="6"/>
      <c r="L139" s="6"/>
      <c r="M139" s="6"/>
      <c r="N139" s="6"/>
      <c r="O139" s="6"/>
      <c r="P139" s="6"/>
      <c r="Q139" s="6"/>
      <c r="R139" s="6"/>
      <c r="S139" s="7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>
        <v>200</v>
      </c>
      <c r="AH139" s="6"/>
      <c r="AI139" s="6"/>
      <c r="AJ139" s="6"/>
      <c r="AK139" s="6"/>
      <c r="AL139" s="6"/>
      <c r="AM139" s="6"/>
      <c r="AN139" s="6"/>
      <c r="AO139" s="6">
        <v>50</v>
      </c>
      <c r="AP139" s="6">
        <v>50</v>
      </c>
      <c r="AQ139" s="6"/>
      <c r="AR139" s="6"/>
      <c r="AS139" s="6"/>
      <c r="AT139" s="6">
        <v>50</v>
      </c>
      <c r="AU139" s="6"/>
      <c r="AV139" s="10">
        <f t="shared" si="5"/>
        <v>850</v>
      </c>
      <c r="AW139" s="25" t="s">
        <v>7</v>
      </c>
      <c r="AX139" s="6"/>
      <c r="AZ139" s="2"/>
    </row>
    <row r="140" spans="1:52" s="4" customFormat="1" x14ac:dyDescent="0.2">
      <c r="A140" s="3" t="s">
        <v>102</v>
      </c>
      <c r="B140" s="4" t="s">
        <v>99</v>
      </c>
      <c r="C140" s="4" t="s">
        <v>103</v>
      </c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7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>
        <v>200</v>
      </c>
      <c r="AO140" s="6">
        <v>50</v>
      </c>
      <c r="AP140" s="6">
        <v>50</v>
      </c>
      <c r="AQ140" s="6"/>
      <c r="AR140" s="6"/>
      <c r="AS140" s="6"/>
      <c r="AT140" s="6">
        <v>50</v>
      </c>
      <c r="AU140" s="6"/>
      <c r="AV140" s="10">
        <f t="shared" si="5"/>
        <v>350</v>
      </c>
      <c r="AW140" s="25" t="s">
        <v>7</v>
      </c>
      <c r="AX140" s="6"/>
      <c r="AZ140" s="2"/>
    </row>
    <row r="141" spans="1:52" s="4" customFormat="1" x14ac:dyDescent="0.2">
      <c r="A141" s="3" t="s">
        <v>104</v>
      </c>
      <c r="B141" s="4" t="s">
        <v>105</v>
      </c>
      <c r="C141" s="4" t="s">
        <v>106</v>
      </c>
      <c r="D141" s="6">
        <v>20</v>
      </c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7"/>
      <c r="T141" s="6"/>
      <c r="U141" s="6"/>
      <c r="V141" s="6"/>
      <c r="W141" s="6"/>
      <c r="X141" s="6"/>
      <c r="Y141" s="6"/>
      <c r="Z141" s="6"/>
      <c r="AA141" s="6"/>
      <c r="AB141" s="6"/>
      <c r="AC141" s="5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10">
        <f t="shared" si="5"/>
        <v>20</v>
      </c>
      <c r="AW141" s="25" t="s">
        <v>7</v>
      </c>
      <c r="AX141" s="6"/>
      <c r="AZ141" s="2"/>
    </row>
    <row r="142" spans="1:52" s="4" customFormat="1" x14ac:dyDescent="0.2">
      <c r="A142" s="3" t="s">
        <v>107</v>
      </c>
      <c r="B142" s="4" t="s">
        <v>108</v>
      </c>
      <c r="C142" s="4" t="s">
        <v>109</v>
      </c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7"/>
      <c r="T142" s="6"/>
      <c r="U142" s="6"/>
      <c r="V142" s="6"/>
      <c r="W142" s="6"/>
      <c r="X142" s="6"/>
      <c r="Y142" s="6"/>
      <c r="Z142" s="6"/>
      <c r="AA142" s="6"/>
      <c r="AB142" s="6"/>
      <c r="AC142" s="5"/>
      <c r="AD142" s="6"/>
      <c r="AE142" s="6"/>
      <c r="AF142" s="6"/>
      <c r="AG142" s="6">
        <v>2</v>
      </c>
      <c r="AH142" s="6">
        <v>2</v>
      </c>
      <c r="AI142" s="6">
        <v>2</v>
      </c>
      <c r="AJ142" s="6">
        <v>2</v>
      </c>
      <c r="AK142" s="6">
        <v>1</v>
      </c>
      <c r="AL142" s="6"/>
      <c r="AM142" s="6">
        <v>1</v>
      </c>
      <c r="AN142" s="6"/>
      <c r="AO142" s="6"/>
      <c r="AP142" s="6"/>
      <c r="AQ142" s="6">
        <v>1</v>
      </c>
      <c r="AR142" s="6"/>
      <c r="AS142" s="6"/>
      <c r="AT142" s="6"/>
      <c r="AU142" s="6"/>
      <c r="AV142" s="10">
        <f t="shared" si="5"/>
        <v>11</v>
      </c>
      <c r="AW142" s="25" t="s">
        <v>7</v>
      </c>
      <c r="AX142" s="6"/>
    </row>
    <row r="143" spans="1:52" s="4" customFormat="1" x14ac:dyDescent="0.2">
      <c r="A143" s="3" t="s">
        <v>110</v>
      </c>
      <c r="B143" s="4" t="s">
        <v>111</v>
      </c>
      <c r="C143" s="4" t="s">
        <v>112</v>
      </c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7"/>
      <c r="T143" s="6"/>
      <c r="U143" s="6"/>
      <c r="V143" s="6"/>
      <c r="W143" s="6"/>
      <c r="X143" s="6"/>
      <c r="Y143" s="6"/>
      <c r="Z143" s="6"/>
      <c r="AA143" s="6"/>
      <c r="AB143" s="6"/>
      <c r="AC143" s="5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>
        <v>1</v>
      </c>
      <c r="AR143" s="6">
        <v>1</v>
      </c>
      <c r="AS143" s="6"/>
      <c r="AT143" s="6"/>
      <c r="AU143" s="6"/>
      <c r="AV143" s="10">
        <f t="shared" si="5"/>
        <v>2</v>
      </c>
      <c r="AW143" s="25" t="s">
        <v>7</v>
      </c>
      <c r="AX143" s="6"/>
    </row>
    <row r="144" spans="1:52" s="4" customFormat="1" x14ac:dyDescent="0.2">
      <c r="A144" s="3" t="s">
        <v>113</v>
      </c>
      <c r="B144" s="4" t="s">
        <v>114</v>
      </c>
      <c r="C144" s="4" t="s">
        <v>115</v>
      </c>
      <c r="D144" s="6"/>
      <c r="E144" s="6">
        <v>20</v>
      </c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7"/>
      <c r="T144" s="6"/>
      <c r="U144" s="6"/>
      <c r="V144" s="6"/>
      <c r="W144" s="6"/>
      <c r="X144" s="6"/>
      <c r="Y144" s="6"/>
      <c r="Z144" s="6"/>
      <c r="AA144" s="6"/>
      <c r="AB144" s="6"/>
      <c r="AC144" s="5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10">
        <f t="shared" si="5"/>
        <v>20</v>
      </c>
      <c r="AW144" s="25" t="s">
        <v>7</v>
      </c>
      <c r="AX144" s="6"/>
    </row>
    <row r="145" spans="1:52" s="4" customFormat="1" x14ac:dyDescent="0.2">
      <c r="A145" s="3" t="s">
        <v>116</v>
      </c>
      <c r="B145" s="4" t="str">
        <f>"GOLYÓSTOLL (PENAC RB-085 B.)"</f>
        <v>GOLYÓSTOLL (PENAC RB-085 B.)</v>
      </c>
      <c r="C145" s="4" t="s">
        <v>115</v>
      </c>
      <c r="D145" s="6"/>
      <c r="E145" s="6"/>
      <c r="F145" s="6">
        <v>100</v>
      </c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7"/>
      <c r="T145" s="6"/>
      <c r="U145" s="6"/>
      <c r="V145" s="6"/>
      <c r="W145" s="6"/>
      <c r="X145" s="6"/>
      <c r="Y145" s="6"/>
      <c r="Z145" s="6"/>
      <c r="AA145" s="6"/>
      <c r="AB145" s="6"/>
      <c r="AC145" s="5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10">
        <f t="shared" si="5"/>
        <v>100</v>
      </c>
      <c r="AW145" s="25" t="s">
        <v>7</v>
      </c>
      <c r="AX145" s="6"/>
    </row>
    <row r="146" spans="1:52" s="4" customFormat="1" x14ac:dyDescent="0.2">
      <c r="A146" s="3" t="s">
        <v>117</v>
      </c>
      <c r="B146" s="4" t="s">
        <v>118</v>
      </c>
      <c r="C146" s="4" t="s">
        <v>119</v>
      </c>
      <c r="D146" s="6"/>
      <c r="E146" s="6"/>
      <c r="F146" s="6">
        <v>50</v>
      </c>
      <c r="G146" s="6">
        <v>10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7"/>
      <c r="T146" s="6"/>
      <c r="U146" s="6"/>
      <c r="V146" s="6"/>
      <c r="W146" s="6"/>
      <c r="X146" s="6"/>
      <c r="Y146" s="6"/>
      <c r="Z146" s="6"/>
      <c r="AA146" s="6"/>
      <c r="AB146" s="6"/>
      <c r="AC146" s="5"/>
      <c r="AD146" s="6"/>
      <c r="AE146" s="6"/>
      <c r="AF146" s="6"/>
      <c r="AG146" s="6">
        <v>5</v>
      </c>
      <c r="AH146" s="6">
        <v>5</v>
      </c>
      <c r="AI146" s="6">
        <v>5</v>
      </c>
      <c r="AJ146" s="6">
        <v>5</v>
      </c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10">
        <f t="shared" si="5"/>
        <v>80</v>
      </c>
      <c r="AW146" s="25" t="s">
        <v>7</v>
      </c>
      <c r="AX146" s="6"/>
    </row>
    <row r="147" spans="1:52" s="4" customFormat="1" x14ac:dyDescent="0.2">
      <c r="A147" s="3" t="s">
        <v>120</v>
      </c>
      <c r="B147" s="4" t="s">
        <v>118</v>
      </c>
      <c r="C147" s="4" t="s">
        <v>121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7"/>
      <c r="T147" s="6"/>
      <c r="U147" s="6"/>
      <c r="V147" s="6"/>
      <c r="W147" s="6"/>
      <c r="X147" s="6"/>
      <c r="Y147" s="6"/>
      <c r="Z147" s="6"/>
      <c r="AA147" s="6"/>
      <c r="AB147" s="6"/>
      <c r="AC147" s="5"/>
      <c r="AD147" s="6"/>
      <c r="AE147" s="6"/>
      <c r="AF147" s="6"/>
      <c r="AG147" s="6">
        <v>2</v>
      </c>
      <c r="AH147" s="6">
        <v>2</v>
      </c>
      <c r="AI147" s="6">
        <v>2</v>
      </c>
      <c r="AJ147" s="6">
        <v>2</v>
      </c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10">
        <f t="shared" si="5"/>
        <v>8</v>
      </c>
      <c r="AW147" s="25" t="s">
        <v>7</v>
      </c>
      <c r="AX147" s="6"/>
    </row>
    <row r="148" spans="1:52" s="4" customFormat="1" x14ac:dyDescent="0.2">
      <c r="A148" s="3" t="s">
        <v>122</v>
      </c>
      <c r="B148" s="4" t="s">
        <v>123</v>
      </c>
      <c r="C148" s="4" t="s">
        <v>119</v>
      </c>
      <c r="D148" s="6">
        <v>20</v>
      </c>
      <c r="E148" s="6"/>
      <c r="F148" s="6">
        <v>150</v>
      </c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7"/>
      <c r="T148" s="6"/>
      <c r="U148" s="6"/>
      <c r="V148" s="6"/>
      <c r="W148" s="6"/>
      <c r="X148" s="6"/>
      <c r="Y148" s="6"/>
      <c r="Z148" s="6"/>
      <c r="AA148" s="6"/>
      <c r="AB148" s="6"/>
      <c r="AC148" s="5"/>
      <c r="AD148" s="6"/>
      <c r="AE148" s="6"/>
      <c r="AF148" s="6"/>
      <c r="AG148" s="6">
        <v>2</v>
      </c>
      <c r="AH148" s="6">
        <v>2</v>
      </c>
      <c r="AI148" s="6">
        <v>2</v>
      </c>
      <c r="AJ148" s="6">
        <v>2</v>
      </c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10">
        <f t="shared" si="5"/>
        <v>178</v>
      </c>
      <c r="AW148" s="25" t="s">
        <v>7</v>
      </c>
      <c r="AX148" s="6"/>
    </row>
    <row r="149" spans="1:52" s="4" customFormat="1" x14ac:dyDescent="0.2">
      <c r="A149" s="3" t="s">
        <v>124</v>
      </c>
      <c r="B149" s="4" t="s">
        <v>125</v>
      </c>
      <c r="C149" s="4" t="s">
        <v>126</v>
      </c>
      <c r="D149" s="6"/>
      <c r="E149" s="6"/>
      <c r="F149" s="6">
        <v>3</v>
      </c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7"/>
      <c r="T149" s="6"/>
      <c r="U149" s="6"/>
      <c r="V149" s="6"/>
      <c r="W149" s="6"/>
      <c r="X149" s="6"/>
      <c r="Y149" s="6"/>
      <c r="Z149" s="6"/>
      <c r="AA149" s="6"/>
      <c r="AB149" s="6"/>
      <c r="AC149" s="5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10">
        <f t="shared" si="5"/>
        <v>3</v>
      </c>
      <c r="AW149" s="25" t="s">
        <v>7</v>
      </c>
      <c r="AX149" s="6"/>
    </row>
    <row r="150" spans="1:52" s="4" customFormat="1" ht="12.75" x14ac:dyDescent="0.2">
      <c r="A150" s="3" t="s">
        <v>127</v>
      </c>
      <c r="B150" s="4" t="s">
        <v>128</v>
      </c>
      <c r="C150" s="4" t="s">
        <v>119</v>
      </c>
      <c r="D150" s="6">
        <v>5</v>
      </c>
      <c r="E150" s="6">
        <v>20</v>
      </c>
      <c r="F150" s="6">
        <v>30</v>
      </c>
      <c r="G150" s="6"/>
      <c r="H150" s="6"/>
      <c r="I150" s="6">
        <v>10</v>
      </c>
      <c r="J150" s="6"/>
      <c r="K150" s="6"/>
      <c r="L150" s="6"/>
      <c r="M150" s="6"/>
      <c r="N150" s="6"/>
      <c r="O150" s="6"/>
      <c r="P150" s="6"/>
      <c r="Q150" s="6"/>
      <c r="R150" s="6">
        <v>2</v>
      </c>
      <c r="S150" s="7"/>
      <c r="T150" s="6"/>
      <c r="U150" s="6"/>
      <c r="V150" s="6"/>
      <c r="W150" s="6"/>
      <c r="X150" s="6"/>
      <c r="Y150" s="6"/>
      <c r="Z150" s="6"/>
      <c r="AA150" s="6"/>
      <c r="AB150" s="6"/>
      <c r="AC150" s="5"/>
      <c r="AD150" s="6"/>
      <c r="AE150" s="6"/>
      <c r="AF150" s="6"/>
      <c r="AG150" s="6">
        <v>2</v>
      </c>
      <c r="AH150" s="6">
        <v>2</v>
      </c>
      <c r="AI150" s="6">
        <v>2</v>
      </c>
      <c r="AJ150" s="6">
        <v>2</v>
      </c>
      <c r="AK150" s="6">
        <v>2</v>
      </c>
      <c r="AL150" s="6"/>
      <c r="AM150" s="6"/>
      <c r="AN150" s="6"/>
      <c r="AO150" s="6">
        <v>3</v>
      </c>
      <c r="AP150" s="6">
        <v>3</v>
      </c>
      <c r="AQ150" s="6"/>
      <c r="AR150" s="6"/>
      <c r="AS150" s="6"/>
      <c r="AT150" s="6"/>
      <c r="AU150" s="6">
        <v>12</v>
      </c>
      <c r="AV150" s="10">
        <f t="shared" si="5"/>
        <v>95</v>
      </c>
      <c r="AW150" s="25" t="s">
        <v>7</v>
      </c>
      <c r="AX150" s="6"/>
    </row>
    <row r="151" spans="1:52" s="4" customFormat="1" x14ac:dyDescent="0.2">
      <c r="A151" s="3" t="s">
        <v>129</v>
      </c>
      <c r="B151" s="4" t="s">
        <v>130</v>
      </c>
      <c r="C151" s="4" t="s">
        <v>119</v>
      </c>
      <c r="D151" s="6"/>
      <c r="E151" s="6">
        <v>10</v>
      </c>
      <c r="F151" s="6">
        <v>30</v>
      </c>
      <c r="G151" s="6">
        <v>10</v>
      </c>
      <c r="H151" s="6"/>
      <c r="I151" s="6">
        <v>10</v>
      </c>
      <c r="J151" s="6"/>
      <c r="K151" s="6"/>
      <c r="L151" s="6"/>
      <c r="M151" s="6"/>
      <c r="N151" s="6"/>
      <c r="O151" s="6"/>
      <c r="P151" s="6"/>
      <c r="Q151" s="6"/>
      <c r="R151" s="6"/>
      <c r="S151" s="7"/>
      <c r="T151" s="6"/>
      <c r="U151" s="6"/>
      <c r="V151" s="6"/>
      <c r="W151" s="6"/>
      <c r="X151" s="6"/>
      <c r="Y151" s="6"/>
      <c r="Z151" s="6"/>
      <c r="AA151" s="6"/>
      <c r="AB151" s="6"/>
      <c r="AC151" s="5"/>
      <c r="AD151" s="6"/>
      <c r="AE151" s="6"/>
      <c r="AF151" s="6"/>
      <c r="AG151" s="6">
        <v>5</v>
      </c>
      <c r="AH151" s="6">
        <v>5</v>
      </c>
      <c r="AI151" s="6">
        <v>5</v>
      </c>
      <c r="AJ151" s="6">
        <v>5</v>
      </c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10">
        <f t="shared" si="5"/>
        <v>80</v>
      </c>
      <c r="AW151" s="25" t="s">
        <v>7</v>
      </c>
      <c r="AX151" s="6"/>
    </row>
    <row r="152" spans="1:52" s="4" customFormat="1" x14ac:dyDescent="0.2">
      <c r="A152" s="3" t="s">
        <v>131</v>
      </c>
      <c r="B152" s="4" t="s">
        <v>130</v>
      </c>
      <c r="C152" s="4" t="s">
        <v>121</v>
      </c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>
        <v>1</v>
      </c>
      <c r="S152" s="7"/>
      <c r="T152" s="6"/>
      <c r="U152" s="6"/>
      <c r="V152" s="6"/>
      <c r="W152" s="6"/>
      <c r="X152" s="6"/>
      <c r="Y152" s="6"/>
      <c r="Z152" s="6"/>
      <c r="AA152" s="6"/>
      <c r="AB152" s="6"/>
      <c r="AC152" s="5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10">
        <f t="shared" si="5"/>
        <v>1</v>
      </c>
      <c r="AW152" s="25" t="s">
        <v>7</v>
      </c>
      <c r="AX152" s="6"/>
    </row>
    <row r="153" spans="1:52" s="4" customFormat="1" x14ac:dyDescent="0.2">
      <c r="A153" s="3" t="s">
        <v>132</v>
      </c>
      <c r="B153" s="4" t="s">
        <v>133</v>
      </c>
      <c r="C153" s="4" t="s">
        <v>134</v>
      </c>
      <c r="D153" s="6"/>
      <c r="E153" s="6"/>
      <c r="F153" s="6"/>
      <c r="G153" s="6"/>
      <c r="H153" s="6"/>
      <c r="I153" s="6">
        <v>10</v>
      </c>
      <c r="J153" s="6"/>
      <c r="K153" s="6"/>
      <c r="L153" s="6"/>
      <c r="M153" s="6"/>
      <c r="N153" s="6"/>
      <c r="O153" s="6"/>
      <c r="P153" s="6"/>
      <c r="Q153" s="6"/>
      <c r="R153" s="6"/>
      <c r="S153" s="7"/>
      <c r="T153" s="6"/>
      <c r="U153" s="6"/>
      <c r="V153" s="6"/>
      <c r="W153" s="6"/>
      <c r="X153" s="6"/>
      <c r="Y153" s="6"/>
      <c r="Z153" s="6"/>
      <c r="AA153" s="6"/>
      <c r="AB153" s="6"/>
      <c r="AC153" s="5"/>
      <c r="AD153" s="6"/>
      <c r="AE153" s="6"/>
      <c r="AF153" s="6"/>
      <c r="AG153" s="6"/>
      <c r="AH153" s="6"/>
      <c r="AI153" s="6"/>
      <c r="AJ153" s="6"/>
      <c r="AK153" s="6">
        <v>2</v>
      </c>
      <c r="AL153" s="6"/>
      <c r="AM153" s="6">
        <v>2</v>
      </c>
      <c r="AN153" s="6"/>
      <c r="AO153" s="6"/>
      <c r="AP153" s="6"/>
      <c r="AQ153" s="6"/>
      <c r="AR153" s="6"/>
      <c r="AS153" s="6"/>
      <c r="AT153" s="6">
        <v>1</v>
      </c>
      <c r="AU153" s="6"/>
      <c r="AV153" s="10">
        <f t="shared" si="5"/>
        <v>15</v>
      </c>
      <c r="AW153" s="25" t="s">
        <v>7</v>
      </c>
      <c r="AX153" s="6"/>
    </row>
    <row r="154" spans="1:52" s="4" customFormat="1" x14ac:dyDescent="0.2">
      <c r="A154" s="3" t="s">
        <v>135</v>
      </c>
      <c r="B154" s="4" t="s">
        <v>133</v>
      </c>
      <c r="C154" s="4" t="s">
        <v>136</v>
      </c>
      <c r="D154" s="6"/>
      <c r="E154" s="6"/>
      <c r="F154" s="6">
        <v>6</v>
      </c>
      <c r="G154" s="6"/>
      <c r="H154" s="6"/>
      <c r="I154" s="6">
        <v>5</v>
      </c>
      <c r="J154" s="6"/>
      <c r="K154" s="6"/>
      <c r="L154" s="6"/>
      <c r="M154" s="6"/>
      <c r="N154" s="6"/>
      <c r="O154" s="6"/>
      <c r="P154" s="6"/>
      <c r="Q154" s="6"/>
      <c r="R154" s="6"/>
      <c r="S154" s="7"/>
      <c r="T154" s="6"/>
      <c r="U154" s="6"/>
      <c r="V154" s="6"/>
      <c r="W154" s="6"/>
      <c r="X154" s="6"/>
      <c r="Y154" s="6"/>
      <c r="Z154" s="6"/>
      <c r="AA154" s="6"/>
      <c r="AB154" s="6"/>
      <c r="AC154" s="5"/>
      <c r="AD154" s="6"/>
      <c r="AE154" s="6"/>
      <c r="AF154" s="6"/>
      <c r="AG154" s="6"/>
      <c r="AH154" s="6"/>
      <c r="AI154" s="6"/>
      <c r="AJ154" s="6"/>
      <c r="AK154" s="6">
        <v>2</v>
      </c>
      <c r="AL154" s="6"/>
      <c r="AM154" s="6">
        <v>2</v>
      </c>
      <c r="AN154" s="6"/>
      <c r="AO154" s="6"/>
      <c r="AP154" s="6"/>
      <c r="AQ154" s="6"/>
      <c r="AR154" s="6"/>
      <c r="AS154" s="6"/>
      <c r="AT154" s="6">
        <v>1</v>
      </c>
      <c r="AU154" s="6"/>
      <c r="AV154" s="10">
        <f t="shared" si="5"/>
        <v>16</v>
      </c>
      <c r="AW154" s="25" t="s">
        <v>7</v>
      </c>
      <c r="AX154" s="6"/>
    </row>
    <row r="155" spans="1:52" s="2" customFormat="1" hidden="1" x14ac:dyDescent="0.2">
      <c r="A155" s="3"/>
      <c r="B155" s="4" t="s">
        <v>137</v>
      </c>
      <c r="C155" s="4" t="str">
        <f>"A/4"</f>
        <v>A/4</v>
      </c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7"/>
      <c r="T155" s="6"/>
      <c r="U155" s="6"/>
      <c r="V155" s="6"/>
      <c r="W155" s="6"/>
      <c r="X155" s="6"/>
      <c r="Y155" s="6"/>
      <c r="Z155" s="6"/>
      <c r="AA155" s="6"/>
      <c r="AB155" s="6"/>
      <c r="AC155" s="5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10">
        <f t="shared" si="5"/>
        <v>0</v>
      </c>
      <c r="AW155" s="25" t="s">
        <v>7</v>
      </c>
      <c r="AX155" s="10"/>
    </row>
    <row r="156" spans="1:52" s="4" customFormat="1" x14ac:dyDescent="0.2">
      <c r="A156" s="3" t="s">
        <v>138</v>
      </c>
      <c r="B156" s="4" t="s">
        <v>139</v>
      </c>
      <c r="C156" s="4" t="s">
        <v>140</v>
      </c>
      <c r="D156" s="6">
        <v>5</v>
      </c>
      <c r="E156" s="6">
        <v>5</v>
      </c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7"/>
      <c r="T156" s="6"/>
      <c r="U156" s="6"/>
      <c r="V156" s="6"/>
      <c r="W156" s="6"/>
      <c r="X156" s="6"/>
      <c r="Y156" s="6"/>
      <c r="Z156" s="6"/>
      <c r="AA156" s="6"/>
      <c r="AB156" s="6"/>
      <c r="AC156" s="5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>
        <v>1</v>
      </c>
      <c r="AT156" s="6"/>
      <c r="AU156" s="6"/>
      <c r="AV156" s="10">
        <f t="shared" si="5"/>
        <v>11</v>
      </c>
      <c r="AW156" s="25" t="s">
        <v>7</v>
      </c>
      <c r="AX156" s="6"/>
    </row>
    <row r="157" spans="1:52" s="4" customFormat="1" x14ac:dyDescent="0.2">
      <c r="A157" s="3" t="s">
        <v>141</v>
      </c>
      <c r="B157" s="4" t="s">
        <v>142</v>
      </c>
      <c r="C157" s="4" t="s">
        <v>140</v>
      </c>
      <c r="D157" s="6"/>
      <c r="E157" s="6">
        <v>5</v>
      </c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7"/>
      <c r="T157" s="6"/>
      <c r="U157" s="6"/>
      <c r="V157" s="6"/>
      <c r="W157" s="6"/>
      <c r="X157" s="6"/>
      <c r="Y157" s="6"/>
      <c r="Z157" s="6"/>
      <c r="AA157" s="6"/>
      <c r="AB157" s="6"/>
      <c r="AC157" s="5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10">
        <f t="shared" si="5"/>
        <v>5</v>
      </c>
      <c r="AW157" s="25" t="s">
        <v>7</v>
      </c>
      <c r="AX157" s="6"/>
    </row>
    <row r="158" spans="1:52" s="4" customFormat="1" x14ac:dyDescent="0.2">
      <c r="A158" s="3" t="s">
        <v>143</v>
      </c>
      <c r="B158" s="4" t="s">
        <v>144</v>
      </c>
      <c r="C158" s="4" t="s">
        <v>140</v>
      </c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7"/>
      <c r="T158" s="6"/>
      <c r="U158" s="6"/>
      <c r="V158" s="6"/>
      <c r="W158" s="6"/>
      <c r="X158" s="6"/>
      <c r="Y158" s="6"/>
      <c r="Z158" s="6"/>
      <c r="AA158" s="6"/>
      <c r="AB158" s="6"/>
      <c r="AC158" s="5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>
        <v>5</v>
      </c>
      <c r="AR158" s="6">
        <v>5</v>
      </c>
      <c r="AS158" s="6"/>
      <c r="AT158" s="6"/>
      <c r="AU158" s="6">
        <v>12</v>
      </c>
      <c r="AV158" s="10">
        <f t="shared" si="5"/>
        <v>22</v>
      </c>
      <c r="AW158" s="25" t="s">
        <v>7</v>
      </c>
      <c r="AX158" s="6"/>
    </row>
    <row r="159" spans="1:52" s="2" customFormat="1" hidden="1" x14ac:dyDescent="0.2">
      <c r="A159" s="3"/>
      <c r="B159" s="4" t="str">
        <f>"LEFŰZHETŐS TASAK"</f>
        <v>LEFŰZHETŐS TASAK</v>
      </c>
      <c r="C159" s="4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7"/>
      <c r="T159" s="6"/>
      <c r="U159" s="6"/>
      <c r="V159" s="6"/>
      <c r="W159" s="6"/>
      <c r="X159" s="6"/>
      <c r="Y159" s="6"/>
      <c r="Z159" s="6"/>
      <c r="AA159" s="6"/>
      <c r="AB159" s="6"/>
      <c r="AC159" s="5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10">
        <f t="shared" si="5"/>
        <v>0</v>
      </c>
      <c r="AW159" s="25" t="s">
        <v>7</v>
      </c>
      <c r="AX159" s="10"/>
      <c r="AZ159" s="4"/>
    </row>
    <row r="160" spans="1:52" s="4" customFormat="1" hidden="1" x14ac:dyDescent="0.2">
      <c r="A160" s="3"/>
      <c r="B160" s="4" t="str">
        <f>"LEPORELLÓ (1 PLD-OS)"</f>
        <v>LEPORELLÓ (1 PLD-OS)</v>
      </c>
      <c r="C160" s="4" t="s">
        <v>145</v>
      </c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7"/>
      <c r="T160" s="6"/>
      <c r="U160" s="6"/>
      <c r="V160" s="6"/>
      <c r="W160" s="6"/>
      <c r="X160" s="6"/>
      <c r="Y160" s="6"/>
      <c r="Z160" s="6"/>
      <c r="AA160" s="6"/>
      <c r="AB160" s="6"/>
      <c r="AC160" s="5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10">
        <f t="shared" si="5"/>
        <v>0</v>
      </c>
      <c r="AW160" s="25" t="s">
        <v>7</v>
      </c>
      <c r="AX160" s="6"/>
    </row>
    <row r="161" spans="1:52" s="4" customFormat="1" hidden="1" x14ac:dyDescent="0.2">
      <c r="A161" s="3"/>
      <c r="B161" s="4" t="str">
        <f>"LEPORELLÓ (2 PLD-OS)"</f>
        <v>LEPORELLÓ (2 PLD-OS)</v>
      </c>
      <c r="C161" s="4" t="s">
        <v>145</v>
      </c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7"/>
      <c r="T161" s="6"/>
      <c r="U161" s="6"/>
      <c r="V161" s="6"/>
      <c r="W161" s="6"/>
      <c r="X161" s="6"/>
      <c r="Y161" s="6"/>
      <c r="Z161" s="6"/>
      <c r="AA161" s="6"/>
      <c r="AB161" s="6"/>
      <c r="AC161" s="5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10">
        <f t="shared" si="5"/>
        <v>0</v>
      </c>
      <c r="AW161" s="25" t="s">
        <v>7</v>
      </c>
      <c r="AX161" s="6"/>
    </row>
    <row r="162" spans="1:52" s="4" customFormat="1" hidden="1" x14ac:dyDescent="0.2">
      <c r="A162" s="3"/>
      <c r="B162" s="4" t="str">
        <f>"LEPORELLO (SZÉLES) MÜLLER"</f>
        <v>LEPORELLO (SZÉLES) MÜLLER</v>
      </c>
      <c r="C162" s="4" t="str">
        <f>"382/1"</f>
        <v>382/1</v>
      </c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7"/>
      <c r="T162" s="6"/>
      <c r="U162" s="6"/>
      <c r="V162" s="6"/>
      <c r="W162" s="6"/>
      <c r="X162" s="6"/>
      <c r="Y162" s="6"/>
      <c r="Z162" s="6"/>
      <c r="AA162" s="6"/>
      <c r="AB162" s="6"/>
      <c r="AC162" s="5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10">
        <f t="shared" si="5"/>
        <v>0</v>
      </c>
      <c r="AW162" s="25" t="s">
        <v>7</v>
      </c>
      <c r="AX162" s="6"/>
      <c r="AZ162" s="2"/>
    </row>
    <row r="163" spans="1:52" s="2" customFormat="1" hidden="1" x14ac:dyDescent="0.2">
      <c r="A163" s="3"/>
      <c r="B163" s="4" t="str">
        <f>"LÉPTÉKES VONALZÓ"</f>
        <v>LÉPTÉKES VONALZÓ</v>
      </c>
      <c r="C163" s="4" t="str">
        <f>"601"</f>
        <v>601</v>
      </c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7"/>
      <c r="T163" s="6"/>
      <c r="U163" s="6"/>
      <c r="V163" s="6"/>
      <c r="W163" s="6"/>
      <c r="X163" s="6"/>
      <c r="Y163" s="6"/>
      <c r="Z163" s="6"/>
      <c r="AA163" s="6"/>
      <c r="AB163" s="6"/>
      <c r="AC163" s="5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10">
        <f t="shared" si="5"/>
        <v>0</v>
      </c>
      <c r="AW163" s="25" t="s">
        <v>7</v>
      </c>
      <c r="AX163" s="10"/>
      <c r="AZ163" s="4"/>
    </row>
    <row r="164" spans="1:52" s="4" customFormat="1" hidden="1" x14ac:dyDescent="0.2">
      <c r="A164" s="3"/>
      <c r="B164" s="4" t="str">
        <f>"LEVÉLBONTÓ KÉS"</f>
        <v>LEVÉLBONTÓ KÉS</v>
      </c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7"/>
      <c r="T164" s="6"/>
      <c r="U164" s="6"/>
      <c r="V164" s="6"/>
      <c r="W164" s="6"/>
      <c r="X164" s="6"/>
      <c r="Y164" s="6"/>
      <c r="Z164" s="6"/>
      <c r="AA164" s="6"/>
      <c r="AB164" s="6"/>
      <c r="AC164" s="5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10">
        <f t="shared" si="5"/>
        <v>0</v>
      </c>
      <c r="AW164" s="25" t="s">
        <v>7</v>
      </c>
      <c r="AX164" s="6"/>
      <c r="AZ164" s="2"/>
    </row>
    <row r="165" spans="1:52" s="2" customFormat="1" hidden="1" x14ac:dyDescent="0.2">
      <c r="A165" s="3"/>
      <c r="B165" s="4" t="str">
        <f>"LYUKASZTÓGÉP"</f>
        <v>LYUKASZTÓGÉP</v>
      </c>
      <c r="C165" s="4" t="str">
        <f>"EAGLE 837 L"</f>
        <v>EAGLE 837 L</v>
      </c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7"/>
      <c r="T165" s="6"/>
      <c r="U165" s="6"/>
      <c r="V165" s="6"/>
      <c r="W165" s="6"/>
      <c r="X165" s="6"/>
      <c r="Y165" s="6"/>
      <c r="Z165" s="6"/>
      <c r="AA165" s="6"/>
      <c r="AB165" s="6"/>
      <c r="AC165" s="5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10">
        <f t="shared" si="5"/>
        <v>0</v>
      </c>
      <c r="AW165" s="25" t="s">
        <v>7</v>
      </c>
      <c r="AX165" s="10"/>
    </row>
    <row r="166" spans="1:52" s="2" customFormat="1" hidden="1" x14ac:dyDescent="0.2">
      <c r="A166" s="3"/>
      <c r="B166" s="4" t="str">
        <f>"LYUKASZTÓGÉP"</f>
        <v>LYUKASZTÓGÉP</v>
      </c>
      <c r="C166" s="4" t="str">
        <f>"RAPESCO 820-P"</f>
        <v>RAPESCO 820-P</v>
      </c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7"/>
      <c r="T166" s="6"/>
      <c r="U166" s="6"/>
      <c r="V166" s="6"/>
      <c r="W166" s="6"/>
      <c r="X166" s="6"/>
      <c r="Y166" s="6"/>
      <c r="Z166" s="6"/>
      <c r="AA166" s="6"/>
      <c r="AB166" s="6"/>
      <c r="AC166" s="5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10">
        <f t="shared" si="5"/>
        <v>0</v>
      </c>
      <c r="AW166" s="25" t="s">
        <v>7</v>
      </c>
      <c r="AX166" s="10"/>
    </row>
    <row r="167" spans="1:52" s="2" customFormat="1" hidden="1" x14ac:dyDescent="0.2">
      <c r="A167" s="3"/>
      <c r="B167" s="4" t="str">
        <f>"LYUKASZTÓGÉP"</f>
        <v>LYUKASZTÓGÉP</v>
      </c>
      <c r="C167" s="4" t="str">
        <f>"SAX 318"</f>
        <v>SAX 318</v>
      </c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7"/>
      <c r="T167" s="6"/>
      <c r="U167" s="6"/>
      <c r="V167" s="6"/>
      <c r="W167" s="6"/>
      <c r="X167" s="6"/>
      <c r="Y167" s="6"/>
      <c r="Z167" s="6"/>
      <c r="AA167" s="6"/>
      <c r="AB167" s="6"/>
      <c r="AC167" s="5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10">
        <f t="shared" si="5"/>
        <v>0</v>
      </c>
      <c r="AW167" s="25" t="s">
        <v>7</v>
      </c>
      <c r="AX167" s="10"/>
    </row>
    <row r="168" spans="1:52" s="2" customFormat="1" hidden="1" x14ac:dyDescent="0.2">
      <c r="A168" s="3"/>
      <c r="B168" s="4" t="str">
        <f>"MAGIC CLIP ADAGOLÓ"</f>
        <v>MAGIC CLIP ADAGOLÓ</v>
      </c>
      <c r="C168" s="4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7"/>
      <c r="T168" s="6"/>
      <c r="U168" s="6"/>
      <c r="V168" s="6"/>
      <c r="W168" s="6"/>
      <c r="X168" s="6"/>
      <c r="Y168" s="6"/>
      <c r="Z168" s="6"/>
      <c r="AA168" s="6"/>
      <c r="AB168" s="6"/>
      <c r="AC168" s="5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10">
        <f t="shared" si="5"/>
        <v>0</v>
      </c>
      <c r="AW168" s="25" t="s">
        <v>7</v>
      </c>
      <c r="AX168" s="10"/>
    </row>
    <row r="169" spans="1:52" s="2" customFormat="1" x14ac:dyDescent="0.2">
      <c r="A169" s="3" t="s">
        <v>146</v>
      </c>
      <c r="B169" s="4" t="s">
        <v>147</v>
      </c>
      <c r="C169" s="4" t="s">
        <v>148</v>
      </c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7"/>
      <c r="T169" s="6"/>
      <c r="U169" s="6"/>
      <c r="V169" s="6"/>
      <c r="W169" s="6"/>
      <c r="X169" s="6"/>
      <c r="Y169" s="6"/>
      <c r="Z169" s="6"/>
      <c r="AA169" s="6"/>
      <c r="AB169" s="6"/>
      <c r="AC169" s="5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>
        <v>5</v>
      </c>
      <c r="AU169" s="6"/>
      <c r="AV169" s="10">
        <f t="shared" si="5"/>
        <v>5</v>
      </c>
      <c r="AW169" s="25" t="s">
        <v>7</v>
      </c>
      <c r="AX169" s="10"/>
    </row>
    <row r="170" spans="1:52" s="2" customFormat="1" ht="12" customHeight="1" x14ac:dyDescent="0.2">
      <c r="A170" s="3" t="s">
        <v>149</v>
      </c>
      <c r="B170" s="4" t="s">
        <v>147</v>
      </c>
      <c r="C170" s="4" t="s">
        <v>150</v>
      </c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7"/>
      <c r="T170" s="6"/>
      <c r="U170" s="6"/>
      <c r="V170" s="6"/>
      <c r="W170" s="6"/>
      <c r="X170" s="6"/>
      <c r="Y170" s="6"/>
      <c r="Z170" s="6"/>
      <c r="AA170" s="6"/>
      <c r="AB170" s="6"/>
      <c r="AC170" s="5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>
        <v>5</v>
      </c>
      <c r="AU170" s="6"/>
      <c r="AV170" s="10">
        <f t="shared" si="5"/>
        <v>5</v>
      </c>
      <c r="AW170" s="25" t="s">
        <v>7</v>
      </c>
      <c r="AX170" s="10"/>
    </row>
    <row r="171" spans="1:52" s="2" customFormat="1" x14ac:dyDescent="0.2">
      <c r="A171" s="3" t="s">
        <v>151</v>
      </c>
      <c r="B171" s="4" t="s">
        <v>152</v>
      </c>
      <c r="C171" s="4" t="s">
        <v>153</v>
      </c>
      <c r="D171" s="6"/>
      <c r="E171" s="6"/>
      <c r="F171" s="6"/>
      <c r="G171" s="6"/>
      <c r="H171" s="6"/>
      <c r="I171" s="6">
        <v>1</v>
      </c>
      <c r="J171" s="6"/>
      <c r="K171" s="6"/>
      <c r="L171" s="6"/>
      <c r="M171" s="6"/>
      <c r="N171" s="6"/>
      <c r="O171" s="6"/>
      <c r="P171" s="6"/>
      <c r="Q171" s="6"/>
      <c r="R171" s="6"/>
      <c r="S171" s="7"/>
      <c r="T171" s="6"/>
      <c r="U171" s="6"/>
      <c r="V171" s="6"/>
      <c r="W171" s="6"/>
      <c r="X171" s="6"/>
      <c r="Y171" s="6"/>
      <c r="Z171" s="6"/>
      <c r="AA171" s="6"/>
      <c r="AB171" s="6"/>
      <c r="AC171" s="5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10">
        <f t="shared" si="5"/>
        <v>1</v>
      </c>
      <c r="AW171" s="25" t="s">
        <v>7</v>
      </c>
      <c r="AX171" s="10"/>
    </row>
    <row r="172" spans="1:52" s="2" customFormat="1" x14ac:dyDescent="0.2">
      <c r="A172" s="3" t="s">
        <v>154</v>
      </c>
      <c r="B172" s="4" t="s">
        <v>155</v>
      </c>
      <c r="C172" s="23" t="s">
        <v>156</v>
      </c>
      <c r="D172" s="6">
        <v>10</v>
      </c>
      <c r="E172" s="6">
        <v>2</v>
      </c>
      <c r="F172" s="6"/>
      <c r="G172" s="6">
        <v>5</v>
      </c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>
        <v>5</v>
      </c>
      <c r="S172" s="7"/>
      <c r="T172" s="6"/>
      <c r="U172" s="6"/>
      <c r="V172" s="6"/>
      <c r="W172" s="6"/>
      <c r="X172" s="6"/>
      <c r="Y172" s="6"/>
      <c r="Z172" s="6"/>
      <c r="AA172" s="6"/>
      <c r="AB172" s="6"/>
      <c r="AC172" s="5"/>
      <c r="AD172" s="6"/>
      <c r="AE172" s="6"/>
      <c r="AF172" s="6"/>
      <c r="AG172" s="6">
        <v>3</v>
      </c>
      <c r="AH172" s="6">
        <v>3</v>
      </c>
      <c r="AI172" s="6">
        <v>3</v>
      </c>
      <c r="AJ172" s="6">
        <v>3</v>
      </c>
      <c r="AK172" s="6">
        <v>2</v>
      </c>
      <c r="AL172" s="6">
        <v>3</v>
      </c>
      <c r="AM172" s="6">
        <v>3</v>
      </c>
      <c r="AN172" s="6">
        <v>3</v>
      </c>
      <c r="AO172" s="6">
        <v>3</v>
      </c>
      <c r="AP172" s="6">
        <v>3</v>
      </c>
      <c r="AQ172" s="6"/>
      <c r="AR172" s="6"/>
      <c r="AS172" s="6">
        <v>1</v>
      </c>
      <c r="AT172" s="6">
        <v>4</v>
      </c>
      <c r="AU172" s="6"/>
      <c r="AV172" s="10">
        <f t="shared" si="5"/>
        <v>56</v>
      </c>
      <c r="AW172" s="25" t="s">
        <v>7</v>
      </c>
      <c r="AX172" s="10"/>
    </row>
    <row r="173" spans="1:52" s="2" customFormat="1" x14ac:dyDescent="0.2">
      <c r="A173" s="3" t="s">
        <v>157</v>
      </c>
      <c r="B173" s="4" t="s">
        <v>158</v>
      </c>
      <c r="C173" s="4" t="s">
        <v>159</v>
      </c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7"/>
      <c r="T173" s="6"/>
      <c r="U173" s="6"/>
      <c r="V173" s="6"/>
      <c r="W173" s="6"/>
      <c r="X173" s="6"/>
      <c r="Y173" s="6"/>
      <c r="Z173" s="6"/>
      <c r="AA173" s="6"/>
      <c r="AB173" s="6"/>
      <c r="AC173" s="5"/>
      <c r="AD173" s="6"/>
      <c r="AE173" s="6"/>
      <c r="AF173" s="6"/>
      <c r="AG173" s="6"/>
      <c r="AH173" s="6"/>
      <c r="AI173" s="6"/>
      <c r="AJ173" s="6"/>
      <c r="AK173" s="6">
        <v>1</v>
      </c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10">
        <f t="shared" si="5"/>
        <v>1</v>
      </c>
      <c r="AW173" s="25" t="s">
        <v>7</v>
      </c>
      <c r="AX173" s="10"/>
    </row>
    <row r="174" spans="1:52" s="2" customFormat="1" x14ac:dyDescent="0.2">
      <c r="A174" s="3" t="s">
        <v>160</v>
      </c>
      <c r="B174" s="2" t="s">
        <v>161</v>
      </c>
      <c r="C174" s="2" t="s">
        <v>162</v>
      </c>
      <c r="D174" s="6"/>
      <c r="E174" s="6"/>
      <c r="F174" s="6"/>
      <c r="G174" s="6"/>
      <c r="H174" s="6"/>
      <c r="I174" s="6">
        <v>1</v>
      </c>
      <c r="J174" s="6"/>
      <c r="K174" s="6"/>
      <c r="L174" s="6"/>
      <c r="M174" s="6"/>
      <c r="N174" s="6"/>
      <c r="O174" s="6"/>
      <c r="P174" s="6"/>
      <c r="Q174" s="6"/>
      <c r="R174" s="6"/>
      <c r="S174" s="7"/>
      <c r="T174" s="6"/>
      <c r="U174" s="6"/>
      <c r="V174" s="6"/>
      <c r="W174" s="6"/>
      <c r="X174" s="6"/>
      <c r="Y174" s="6"/>
      <c r="Z174" s="6"/>
      <c r="AA174" s="6"/>
      <c r="AB174" s="6"/>
      <c r="AC174" s="5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10">
        <f t="shared" si="5"/>
        <v>1</v>
      </c>
      <c r="AW174" s="25" t="s">
        <v>7</v>
      </c>
      <c r="AX174" s="10"/>
    </row>
    <row r="175" spans="1:52" s="2" customFormat="1" x14ac:dyDescent="0.2">
      <c r="A175" s="3" t="s">
        <v>163</v>
      </c>
      <c r="B175" s="4" t="s">
        <v>137</v>
      </c>
      <c r="C175" s="4" t="s">
        <v>164</v>
      </c>
      <c r="D175" s="6">
        <v>3</v>
      </c>
      <c r="E175" s="6"/>
      <c r="F175" s="6">
        <v>5</v>
      </c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7"/>
      <c r="T175" s="6"/>
      <c r="U175" s="6"/>
      <c r="V175" s="6"/>
      <c r="W175" s="6"/>
      <c r="X175" s="6"/>
      <c r="Y175" s="6"/>
      <c r="Z175" s="6"/>
      <c r="AA175" s="6"/>
      <c r="AB175" s="6"/>
      <c r="AC175" s="5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10">
        <f t="shared" si="5"/>
        <v>8</v>
      </c>
      <c r="AW175" s="25" t="s">
        <v>7</v>
      </c>
      <c r="AX175" s="10"/>
    </row>
    <row r="176" spans="1:52" s="2" customFormat="1" hidden="1" x14ac:dyDescent="0.2">
      <c r="A176" s="3"/>
      <c r="B176" s="4" t="s">
        <v>165</v>
      </c>
      <c r="C176" s="4" t="str">
        <f>"A/4"</f>
        <v>A/4</v>
      </c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7"/>
      <c r="T176" s="6"/>
      <c r="U176" s="6"/>
      <c r="V176" s="6"/>
      <c r="W176" s="6"/>
      <c r="X176" s="6"/>
      <c r="Y176" s="6"/>
      <c r="Z176" s="6"/>
      <c r="AA176" s="6"/>
      <c r="AB176" s="6"/>
      <c r="AC176" s="5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10">
        <f t="shared" si="5"/>
        <v>0</v>
      </c>
      <c r="AW176" s="25" t="s">
        <v>7</v>
      </c>
      <c r="AX176" s="10"/>
    </row>
    <row r="177" spans="1:50" s="2" customFormat="1" x14ac:dyDescent="0.2">
      <c r="A177" s="3" t="s">
        <v>166</v>
      </c>
      <c r="B177" s="4" t="s">
        <v>137</v>
      </c>
      <c r="C177" s="4" t="s">
        <v>167</v>
      </c>
      <c r="D177" s="6">
        <v>3</v>
      </c>
      <c r="E177" s="6"/>
      <c r="F177" s="6">
        <v>5</v>
      </c>
      <c r="G177" s="6"/>
      <c r="H177" s="6"/>
      <c r="I177" s="6">
        <v>10</v>
      </c>
      <c r="J177" s="6"/>
      <c r="K177" s="6"/>
      <c r="L177" s="6"/>
      <c r="M177" s="6"/>
      <c r="N177" s="6"/>
      <c r="O177" s="6"/>
      <c r="P177" s="6"/>
      <c r="Q177" s="6"/>
      <c r="R177" s="6"/>
      <c r="S177" s="7"/>
      <c r="T177" s="6"/>
      <c r="U177" s="6"/>
      <c r="V177" s="6"/>
      <c r="W177" s="6"/>
      <c r="X177" s="6"/>
      <c r="Y177" s="6"/>
      <c r="Z177" s="6"/>
      <c r="AA177" s="6"/>
      <c r="AB177" s="6"/>
      <c r="AC177" s="5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10">
        <f t="shared" si="5"/>
        <v>18</v>
      </c>
      <c r="AW177" s="25" t="s">
        <v>7</v>
      </c>
      <c r="AX177" s="10"/>
    </row>
    <row r="178" spans="1:50" s="2" customFormat="1" x14ac:dyDescent="0.2">
      <c r="A178" s="3" t="s">
        <v>168</v>
      </c>
      <c r="B178" s="4" t="s">
        <v>137</v>
      </c>
      <c r="C178" s="4" t="s">
        <v>169</v>
      </c>
      <c r="D178" s="6">
        <v>3</v>
      </c>
      <c r="E178" s="6"/>
      <c r="F178" s="6">
        <v>3</v>
      </c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7"/>
      <c r="T178" s="6"/>
      <c r="U178" s="6"/>
      <c r="V178" s="6"/>
      <c r="W178" s="6"/>
      <c r="X178" s="6"/>
      <c r="Y178" s="6"/>
      <c r="Z178" s="6"/>
      <c r="AA178" s="6"/>
      <c r="AB178" s="6"/>
      <c r="AC178" s="5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10">
        <f t="shared" si="5"/>
        <v>6</v>
      </c>
      <c r="AW178" s="25" t="s">
        <v>7</v>
      </c>
      <c r="AX178" s="10"/>
    </row>
    <row r="179" spans="1:50" s="2" customFormat="1" x14ac:dyDescent="0.2">
      <c r="A179" s="3" t="s">
        <v>170</v>
      </c>
      <c r="B179" s="4" t="s">
        <v>137</v>
      </c>
      <c r="C179" s="4" t="s">
        <v>171</v>
      </c>
      <c r="D179" s="6"/>
      <c r="E179" s="6"/>
      <c r="F179" s="6">
        <v>3</v>
      </c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7"/>
      <c r="T179" s="6"/>
      <c r="U179" s="6"/>
      <c r="V179" s="6"/>
      <c r="W179" s="6"/>
      <c r="X179" s="6"/>
      <c r="Y179" s="6"/>
      <c r="Z179" s="6"/>
      <c r="AA179" s="6"/>
      <c r="AB179" s="6"/>
      <c r="AC179" s="5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10">
        <f t="shared" si="5"/>
        <v>3</v>
      </c>
      <c r="AW179" s="25" t="s">
        <v>7</v>
      </c>
      <c r="AX179" s="10"/>
    </row>
    <row r="180" spans="1:50" s="2" customFormat="1" x14ac:dyDescent="0.2">
      <c r="A180" s="3" t="s">
        <v>172</v>
      </c>
      <c r="B180" s="4" t="s">
        <v>137</v>
      </c>
      <c r="C180" s="4" t="s">
        <v>173</v>
      </c>
      <c r="D180" s="6"/>
      <c r="E180" s="6"/>
      <c r="F180" s="6">
        <v>3</v>
      </c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7"/>
      <c r="T180" s="6"/>
      <c r="U180" s="6"/>
      <c r="V180" s="6"/>
      <c r="W180" s="6"/>
      <c r="X180" s="6"/>
      <c r="Y180" s="6"/>
      <c r="Z180" s="6"/>
      <c r="AA180" s="6"/>
      <c r="AB180" s="6"/>
      <c r="AC180" s="5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10">
        <f t="shared" si="5"/>
        <v>3</v>
      </c>
      <c r="AW180" s="25" t="s">
        <v>7</v>
      </c>
      <c r="AX180" s="10"/>
    </row>
    <row r="181" spans="1:50" s="2" customFormat="1" x14ac:dyDescent="0.2">
      <c r="A181" s="3" t="s">
        <v>174</v>
      </c>
      <c r="B181" s="4" t="s">
        <v>137</v>
      </c>
      <c r="C181" s="4" t="s">
        <v>175</v>
      </c>
      <c r="D181" s="6"/>
      <c r="E181" s="6"/>
      <c r="F181" s="6">
        <v>3</v>
      </c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7"/>
      <c r="T181" s="6"/>
      <c r="U181" s="6"/>
      <c r="V181" s="6"/>
      <c r="W181" s="6"/>
      <c r="X181" s="6"/>
      <c r="Y181" s="6"/>
      <c r="Z181" s="6"/>
      <c r="AA181" s="6"/>
      <c r="AB181" s="6"/>
      <c r="AC181" s="5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10">
        <f t="shared" si="5"/>
        <v>3</v>
      </c>
      <c r="AW181" s="25" t="s">
        <v>7</v>
      </c>
      <c r="AX181" s="10"/>
    </row>
    <row r="182" spans="1:50" s="2" customFormat="1" hidden="1" x14ac:dyDescent="0.2">
      <c r="A182" s="3"/>
      <c r="B182" s="4" t="s">
        <v>176</v>
      </c>
      <c r="C182" s="4" t="s">
        <v>177</v>
      </c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7"/>
      <c r="T182" s="6"/>
      <c r="U182" s="6"/>
      <c r="V182" s="6"/>
      <c r="W182" s="6"/>
      <c r="X182" s="6"/>
      <c r="Y182" s="6"/>
      <c r="Z182" s="6"/>
      <c r="AA182" s="6"/>
      <c r="AB182" s="6"/>
      <c r="AC182" s="5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10">
        <f t="shared" si="5"/>
        <v>0</v>
      </c>
      <c r="AW182" s="25" t="s">
        <v>7</v>
      </c>
      <c r="AX182" s="10"/>
    </row>
    <row r="183" spans="1:50" s="2" customFormat="1" hidden="1" x14ac:dyDescent="0.2">
      <c r="A183" s="3"/>
      <c r="B183" s="4" t="s">
        <v>176</v>
      </c>
      <c r="C183" s="4" t="s">
        <v>178</v>
      </c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7"/>
      <c r="T183" s="6"/>
      <c r="U183" s="6"/>
      <c r="V183" s="6"/>
      <c r="W183" s="6"/>
      <c r="X183" s="6"/>
      <c r="Y183" s="6"/>
      <c r="Z183" s="6"/>
      <c r="AA183" s="6"/>
      <c r="AB183" s="6"/>
      <c r="AC183" s="5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10">
        <f t="shared" si="5"/>
        <v>0</v>
      </c>
      <c r="AW183" s="25" t="s">
        <v>7</v>
      </c>
      <c r="AX183" s="10"/>
    </row>
    <row r="184" spans="1:50" s="2" customFormat="1" hidden="1" x14ac:dyDescent="0.2">
      <c r="A184" s="3"/>
      <c r="B184" s="4" t="s">
        <v>176</v>
      </c>
      <c r="C184" s="4" t="s">
        <v>179</v>
      </c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7"/>
      <c r="T184" s="6"/>
      <c r="U184" s="6"/>
      <c r="V184" s="6"/>
      <c r="W184" s="6"/>
      <c r="X184" s="6"/>
      <c r="Y184" s="6"/>
      <c r="Z184" s="6"/>
      <c r="AA184" s="6"/>
      <c r="AB184" s="6"/>
      <c r="AC184" s="5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10">
        <f t="shared" si="5"/>
        <v>0</v>
      </c>
      <c r="AW184" s="25" t="s">
        <v>7</v>
      </c>
      <c r="AX184" s="10"/>
    </row>
    <row r="185" spans="1:50" s="2" customFormat="1" hidden="1" x14ac:dyDescent="0.2">
      <c r="A185" s="3"/>
      <c r="B185" s="4" t="s">
        <v>176</v>
      </c>
      <c r="C185" s="4" t="s">
        <v>180</v>
      </c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7"/>
      <c r="T185" s="6"/>
      <c r="U185" s="6"/>
      <c r="V185" s="6"/>
      <c r="W185" s="6"/>
      <c r="X185" s="6"/>
      <c r="Y185" s="6"/>
      <c r="Z185" s="6"/>
      <c r="AA185" s="6"/>
      <c r="AB185" s="6"/>
      <c r="AC185" s="5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10">
        <f t="shared" si="5"/>
        <v>0</v>
      </c>
      <c r="AW185" s="25" t="s">
        <v>7</v>
      </c>
      <c r="AX185" s="10"/>
    </row>
    <row r="186" spans="1:50" s="2" customFormat="1" x14ac:dyDescent="0.2">
      <c r="A186" s="3" t="s">
        <v>181</v>
      </c>
      <c r="B186" s="4" t="s">
        <v>176</v>
      </c>
      <c r="C186" s="4" t="s">
        <v>182</v>
      </c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7"/>
      <c r="T186" s="6"/>
      <c r="U186" s="6"/>
      <c r="V186" s="6"/>
      <c r="W186" s="6"/>
      <c r="X186" s="6"/>
      <c r="Y186" s="6"/>
      <c r="Z186" s="6"/>
      <c r="AA186" s="6"/>
      <c r="AB186" s="6"/>
      <c r="AC186" s="5"/>
      <c r="AD186" s="6"/>
      <c r="AE186" s="6"/>
      <c r="AF186" s="6"/>
      <c r="AG186" s="6"/>
      <c r="AH186" s="6"/>
      <c r="AI186" s="6"/>
      <c r="AJ186" s="6"/>
      <c r="AK186" s="6"/>
      <c r="AL186" s="6">
        <v>20</v>
      </c>
      <c r="AM186" s="6"/>
      <c r="AN186" s="6"/>
      <c r="AO186" s="6"/>
      <c r="AP186" s="6"/>
      <c r="AQ186" s="6"/>
      <c r="AR186" s="6"/>
      <c r="AS186" s="6"/>
      <c r="AT186" s="6">
        <v>10</v>
      </c>
      <c r="AU186" s="6"/>
      <c r="AV186" s="10">
        <f t="shared" si="5"/>
        <v>30</v>
      </c>
      <c r="AW186" s="25" t="s">
        <v>7</v>
      </c>
      <c r="AX186" s="10"/>
    </row>
    <row r="187" spans="1:50" s="2" customFormat="1" x14ac:dyDescent="0.2">
      <c r="A187" s="3" t="s">
        <v>183</v>
      </c>
      <c r="B187" s="4" t="s">
        <v>176</v>
      </c>
      <c r="C187" s="4" t="s">
        <v>184</v>
      </c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7"/>
      <c r="T187" s="6"/>
      <c r="U187" s="6"/>
      <c r="V187" s="6"/>
      <c r="W187" s="6"/>
      <c r="X187" s="6"/>
      <c r="Y187" s="6"/>
      <c r="Z187" s="6"/>
      <c r="AA187" s="6"/>
      <c r="AB187" s="6"/>
      <c r="AC187" s="5"/>
      <c r="AD187" s="6"/>
      <c r="AE187" s="6"/>
      <c r="AF187" s="6"/>
      <c r="AG187" s="6"/>
      <c r="AH187" s="6"/>
      <c r="AI187" s="6"/>
      <c r="AJ187" s="6"/>
      <c r="AK187" s="6"/>
      <c r="AL187" s="6">
        <v>5</v>
      </c>
      <c r="AM187" s="6"/>
      <c r="AN187" s="6"/>
      <c r="AO187" s="6"/>
      <c r="AP187" s="6"/>
      <c r="AQ187" s="6"/>
      <c r="AR187" s="6"/>
      <c r="AS187" s="6"/>
      <c r="AT187" s="6"/>
      <c r="AU187" s="6"/>
      <c r="AV187" s="10">
        <f t="shared" si="5"/>
        <v>5</v>
      </c>
      <c r="AW187" s="25" t="s">
        <v>7</v>
      </c>
      <c r="AX187" s="10"/>
    </row>
    <row r="188" spans="1:50" s="2" customFormat="1" x14ac:dyDescent="0.2">
      <c r="A188" s="3" t="s">
        <v>185</v>
      </c>
      <c r="B188" s="4" t="s">
        <v>176</v>
      </c>
      <c r="C188" s="4" t="s">
        <v>186</v>
      </c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7"/>
      <c r="T188" s="6"/>
      <c r="U188" s="6"/>
      <c r="V188" s="6"/>
      <c r="W188" s="6"/>
      <c r="X188" s="6"/>
      <c r="Y188" s="6"/>
      <c r="Z188" s="6"/>
      <c r="AA188" s="6"/>
      <c r="AB188" s="6"/>
      <c r="AC188" s="5"/>
      <c r="AD188" s="6"/>
      <c r="AE188" s="6"/>
      <c r="AF188" s="6"/>
      <c r="AG188" s="6"/>
      <c r="AH188" s="6"/>
      <c r="AI188" s="6"/>
      <c r="AJ188" s="6"/>
      <c r="AK188" s="6"/>
      <c r="AL188" s="6">
        <v>5</v>
      </c>
      <c r="AM188" s="6"/>
      <c r="AN188" s="6"/>
      <c r="AO188" s="6"/>
      <c r="AP188" s="6"/>
      <c r="AQ188" s="6"/>
      <c r="AR188" s="6"/>
      <c r="AS188" s="6"/>
      <c r="AT188" s="6"/>
      <c r="AU188" s="6"/>
      <c r="AV188" s="10">
        <f t="shared" si="5"/>
        <v>5</v>
      </c>
      <c r="AW188" s="25" t="s">
        <v>7</v>
      </c>
      <c r="AX188" s="10"/>
    </row>
    <row r="189" spans="1:50" s="2" customFormat="1" x14ac:dyDescent="0.2">
      <c r="A189" s="3" t="s">
        <v>187</v>
      </c>
      <c r="B189" s="4" t="s">
        <v>176</v>
      </c>
      <c r="C189" s="4" t="s">
        <v>188</v>
      </c>
      <c r="D189" s="6"/>
      <c r="E189" s="6"/>
      <c r="F189" s="6">
        <v>3</v>
      </c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7"/>
      <c r="T189" s="6"/>
      <c r="U189" s="6"/>
      <c r="V189" s="6"/>
      <c r="W189" s="6"/>
      <c r="X189" s="6"/>
      <c r="Y189" s="6"/>
      <c r="Z189" s="6"/>
      <c r="AA189" s="6"/>
      <c r="AB189" s="6"/>
      <c r="AC189" s="5"/>
      <c r="AD189" s="6"/>
      <c r="AE189" s="6"/>
      <c r="AF189" s="6"/>
      <c r="AG189" s="6">
        <v>10</v>
      </c>
      <c r="AH189" s="6">
        <v>10</v>
      </c>
      <c r="AI189" s="6">
        <v>10</v>
      </c>
      <c r="AJ189" s="6">
        <v>10</v>
      </c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10">
        <f t="shared" si="5"/>
        <v>43</v>
      </c>
      <c r="AW189" s="25" t="s">
        <v>7</v>
      </c>
      <c r="AX189" s="10"/>
    </row>
    <row r="190" spans="1:50" s="2" customFormat="1" x14ac:dyDescent="0.2">
      <c r="A190" s="3" t="s">
        <v>189</v>
      </c>
      <c r="B190" s="4" t="s">
        <v>190</v>
      </c>
      <c r="C190" s="4" t="s">
        <v>191</v>
      </c>
      <c r="D190" s="6">
        <v>10</v>
      </c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7"/>
      <c r="T190" s="6"/>
      <c r="U190" s="6"/>
      <c r="V190" s="6"/>
      <c r="W190" s="6"/>
      <c r="X190" s="6"/>
      <c r="Y190" s="6"/>
      <c r="Z190" s="6"/>
      <c r="AA190" s="6"/>
      <c r="AB190" s="6"/>
      <c r="AC190" s="5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10">
        <f t="shared" si="5"/>
        <v>10</v>
      </c>
      <c r="AW190" s="25" t="s">
        <v>7</v>
      </c>
      <c r="AX190" s="10"/>
    </row>
    <row r="191" spans="1:50" s="2" customFormat="1" x14ac:dyDescent="0.2">
      <c r="A191" s="3" t="s">
        <v>192</v>
      </c>
      <c r="B191" s="4" t="s">
        <v>190</v>
      </c>
      <c r="C191" s="4" t="s">
        <v>193</v>
      </c>
      <c r="D191" s="6">
        <v>10</v>
      </c>
      <c r="E191" s="6"/>
      <c r="F191" s="6">
        <v>10</v>
      </c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7"/>
      <c r="T191" s="6"/>
      <c r="U191" s="6"/>
      <c r="V191" s="6"/>
      <c r="W191" s="6"/>
      <c r="X191" s="6"/>
      <c r="Y191" s="6"/>
      <c r="Z191" s="6"/>
      <c r="AA191" s="6"/>
      <c r="AB191" s="6"/>
      <c r="AC191" s="5"/>
      <c r="AD191" s="6"/>
      <c r="AE191" s="6"/>
      <c r="AF191" s="6"/>
      <c r="AG191" s="6"/>
      <c r="AH191" s="4"/>
      <c r="AI191" s="6"/>
      <c r="AJ191" s="6"/>
      <c r="AK191" s="6">
        <v>10</v>
      </c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10">
        <f t="shared" si="5"/>
        <v>30</v>
      </c>
      <c r="AW191" s="25" t="s">
        <v>7</v>
      </c>
      <c r="AX191" s="10"/>
    </row>
    <row r="192" spans="1:50" s="2" customFormat="1" x14ac:dyDescent="0.2">
      <c r="A192" s="3" t="s">
        <v>194</v>
      </c>
      <c r="B192" s="4" t="s">
        <v>190</v>
      </c>
      <c r="C192" s="4" t="s">
        <v>195</v>
      </c>
      <c r="D192" s="6">
        <v>10</v>
      </c>
      <c r="E192" s="6"/>
      <c r="F192" s="6">
        <v>10</v>
      </c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7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10">
        <f t="shared" si="5"/>
        <v>20</v>
      </c>
      <c r="AW192" s="25" t="s">
        <v>3</v>
      </c>
      <c r="AX192" s="10"/>
    </row>
    <row r="193" spans="1:52" s="4" customFormat="1" hidden="1" x14ac:dyDescent="0.2">
      <c r="A193" s="3"/>
      <c r="B193" s="4" t="str">
        <f>"RAKTÁRI KÉSZLETNYILVÁNTARTÓ"</f>
        <v>RAKTÁRI KÉSZLETNYILVÁNTARTÓ</v>
      </c>
      <c r="C193" s="4" t="str">
        <f>"B.12-152"</f>
        <v>B.12-152</v>
      </c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7"/>
      <c r="T193" s="6"/>
      <c r="U193" s="6"/>
      <c r="V193" s="6"/>
      <c r="W193" s="6"/>
      <c r="X193" s="6"/>
      <c r="Y193" s="6"/>
      <c r="Z193" s="6"/>
      <c r="AA193" s="6"/>
      <c r="AB193" s="6"/>
      <c r="AC193" s="5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10">
        <f t="shared" si="5"/>
        <v>0</v>
      </c>
      <c r="AW193" s="24"/>
      <c r="AX193" s="6"/>
    </row>
    <row r="194" spans="1:52" s="4" customFormat="1" hidden="1" x14ac:dyDescent="0.2">
      <c r="A194" s="3"/>
      <c r="B194" s="4" t="s">
        <v>196</v>
      </c>
      <c r="C194" s="4" t="s">
        <v>197</v>
      </c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7"/>
      <c r="T194" s="6"/>
      <c r="U194" s="6"/>
      <c r="V194" s="6"/>
      <c r="W194" s="6"/>
      <c r="X194" s="6"/>
      <c r="Y194" s="6"/>
      <c r="Z194" s="6"/>
      <c r="AA194" s="6"/>
      <c r="AB194" s="6"/>
      <c r="AC194" s="5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10">
        <f t="shared" si="5"/>
        <v>0</v>
      </c>
      <c r="AW194" s="25" t="s">
        <v>7</v>
      </c>
      <c r="AX194" s="6"/>
    </row>
    <row r="195" spans="1:52" s="4" customFormat="1" hidden="1" x14ac:dyDescent="0.2">
      <c r="A195" s="3"/>
      <c r="B195" s="4" t="s">
        <v>198</v>
      </c>
      <c r="C195" s="4" t="str">
        <f>"PENTEL"</f>
        <v>PENTEL</v>
      </c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7"/>
      <c r="T195" s="6"/>
      <c r="U195" s="6"/>
      <c r="V195" s="6"/>
      <c r="W195" s="6"/>
      <c r="X195" s="6"/>
      <c r="Y195" s="6"/>
      <c r="Z195" s="6"/>
      <c r="AA195" s="6"/>
      <c r="AB195" s="6"/>
      <c r="AC195" s="5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10">
        <f t="shared" si="5"/>
        <v>0</v>
      </c>
      <c r="AW195" s="25" t="s">
        <v>7</v>
      </c>
      <c r="AX195" s="6"/>
    </row>
    <row r="196" spans="1:52" s="4" customFormat="1" hidden="1" x14ac:dyDescent="0.2">
      <c r="A196" s="3"/>
      <c r="B196" s="4" t="s">
        <v>198</v>
      </c>
      <c r="C196" s="4" t="str">
        <f>"ULTRA FINE 3"</f>
        <v>ULTRA FINE 3</v>
      </c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7"/>
      <c r="T196" s="6"/>
      <c r="U196" s="6"/>
      <c r="V196" s="6"/>
      <c r="W196" s="6"/>
      <c r="X196" s="6"/>
      <c r="Y196" s="6"/>
      <c r="Z196" s="6"/>
      <c r="AA196" s="6"/>
      <c r="AB196" s="6"/>
      <c r="AC196" s="5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10">
        <f t="shared" si="5"/>
        <v>0</v>
      </c>
      <c r="AW196" s="25" t="s">
        <v>7</v>
      </c>
      <c r="AX196" s="6"/>
      <c r="AZ196" s="2"/>
    </row>
    <row r="197" spans="1:52" s="2" customFormat="1" hidden="1" x14ac:dyDescent="0.2">
      <c r="A197" s="3"/>
      <c r="B197" s="4" t="s">
        <v>198</v>
      </c>
      <c r="C197" s="4" t="str">
        <f>"18X25 MM"</f>
        <v>18X25 MM</v>
      </c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7"/>
      <c r="T197" s="6"/>
      <c r="U197" s="6"/>
      <c r="V197" s="6"/>
      <c r="W197" s="6"/>
      <c r="X197" s="6"/>
      <c r="Y197" s="6"/>
      <c r="Z197" s="6"/>
      <c r="AA197" s="6"/>
      <c r="AB197" s="6"/>
      <c r="AC197" s="5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10">
        <f t="shared" si="5"/>
        <v>0</v>
      </c>
      <c r="AW197" s="25" t="s">
        <v>7</v>
      </c>
      <c r="AX197" s="10"/>
    </row>
    <row r="198" spans="1:52" s="2" customFormat="1" hidden="1" x14ac:dyDescent="0.2">
      <c r="A198" s="3"/>
      <c r="B198" s="4" t="s">
        <v>198</v>
      </c>
      <c r="C198" s="4" t="str">
        <f>"20X32 MM"</f>
        <v>20X32 MM</v>
      </c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7"/>
      <c r="T198" s="6"/>
      <c r="U198" s="6"/>
      <c r="V198" s="6"/>
      <c r="W198" s="6"/>
      <c r="X198" s="6"/>
      <c r="Y198" s="6"/>
      <c r="Z198" s="6"/>
      <c r="AA198" s="6"/>
      <c r="AB198" s="6"/>
      <c r="AC198" s="5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10">
        <f t="shared" ref="AV198:AV261" si="6">SUM(D198:AU198)</f>
        <v>0</v>
      </c>
      <c r="AW198" s="25" t="s">
        <v>7</v>
      </c>
      <c r="AX198" s="10"/>
      <c r="AZ198" s="4"/>
    </row>
    <row r="199" spans="1:52" s="4" customFormat="1" hidden="1" x14ac:dyDescent="0.2">
      <c r="A199" s="3"/>
      <c r="B199" s="4" t="s">
        <v>198</v>
      </c>
      <c r="C199" s="4" t="str">
        <f>"PÁTRIA"</f>
        <v>PÁTRIA</v>
      </c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7"/>
      <c r="T199" s="6"/>
      <c r="U199" s="6"/>
      <c r="V199" s="6"/>
      <c r="W199" s="6"/>
      <c r="X199" s="6"/>
      <c r="Y199" s="6"/>
      <c r="Z199" s="6"/>
      <c r="AA199" s="6"/>
      <c r="AB199" s="6"/>
      <c r="AC199" s="5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10">
        <f t="shared" si="6"/>
        <v>0</v>
      </c>
      <c r="AW199" s="25" t="s">
        <v>7</v>
      </c>
      <c r="AX199" s="6"/>
      <c r="AZ199" s="2"/>
    </row>
    <row r="200" spans="1:52" s="2" customFormat="1" hidden="1" x14ac:dyDescent="0.2">
      <c r="A200" s="3"/>
      <c r="B200" s="4" t="s">
        <v>198</v>
      </c>
      <c r="C200" s="4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7"/>
      <c r="T200" s="6"/>
      <c r="U200" s="6"/>
      <c r="V200" s="6"/>
      <c r="W200" s="6"/>
      <c r="X200" s="6"/>
      <c r="Y200" s="6"/>
      <c r="Z200" s="6"/>
      <c r="AA200" s="6"/>
      <c r="AB200" s="6"/>
      <c r="AC200" s="5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10">
        <f t="shared" si="6"/>
        <v>0</v>
      </c>
      <c r="AW200" s="25" t="s">
        <v>7</v>
      </c>
      <c r="AX200" s="10"/>
    </row>
    <row r="201" spans="1:52" s="2" customFormat="1" x14ac:dyDescent="0.2">
      <c r="A201" s="3" t="s">
        <v>199</v>
      </c>
      <c r="B201" s="2" t="s">
        <v>200</v>
      </c>
      <c r="D201" s="6">
        <v>5</v>
      </c>
      <c r="E201" s="6"/>
      <c r="F201" s="6"/>
      <c r="G201" s="6">
        <v>2</v>
      </c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7"/>
      <c r="T201" s="6"/>
      <c r="U201" s="6"/>
      <c r="V201" s="6"/>
      <c r="W201" s="6"/>
      <c r="X201" s="6"/>
      <c r="Y201" s="6"/>
      <c r="Z201" s="6"/>
      <c r="AA201" s="6"/>
      <c r="AB201" s="6"/>
      <c r="AC201" s="5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>
        <v>2</v>
      </c>
      <c r="AU201" s="6"/>
      <c r="AV201" s="10">
        <f t="shared" si="6"/>
        <v>9</v>
      </c>
      <c r="AW201" s="25" t="s">
        <v>90</v>
      </c>
      <c r="AX201" s="10"/>
    </row>
    <row r="202" spans="1:52" s="2" customFormat="1" x14ac:dyDescent="0.2">
      <c r="A202" s="3" t="s">
        <v>201</v>
      </c>
      <c r="B202" s="4" t="s">
        <v>202</v>
      </c>
      <c r="C202" s="4" t="s">
        <v>203</v>
      </c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>
        <v>3</v>
      </c>
      <c r="S202" s="7"/>
      <c r="T202" s="6"/>
      <c r="U202" s="6"/>
      <c r="V202" s="6"/>
      <c r="W202" s="6"/>
      <c r="X202" s="6"/>
      <c r="Y202" s="6"/>
      <c r="Z202" s="6"/>
      <c r="AA202" s="6"/>
      <c r="AB202" s="6"/>
      <c r="AC202" s="5"/>
      <c r="AD202" s="6"/>
      <c r="AE202" s="6"/>
      <c r="AF202" s="6"/>
      <c r="AG202" s="6"/>
      <c r="AH202" s="6"/>
      <c r="AI202" s="6"/>
      <c r="AJ202" s="6"/>
      <c r="AK202" s="6">
        <v>2</v>
      </c>
      <c r="AL202" s="6"/>
      <c r="AM202" s="6"/>
      <c r="AN202" s="6"/>
      <c r="AO202" s="6"/>
      <c r="AP202" s="6"/>
      <c r="AQ202" s="6"/>
      <c r="AR202" s="6"/>
      <c r="AS202" s="6"/>
      <c r="AT202" s="6">
        <v>1</v>
      </c>
      <c r="AU202" s="6"/>
      <c r="AV202" s="10">
        <f t="shared" si="6"/>
        <v>6</v>
      </c>
      <c r="AW202" s="25" t="s">
        <v>90</v>
      </c>
      <c r="AX202" s="10"/>
    </row>
    <row r="203" spans="1:52" s="2" customFormat="1" x14ac:dyDescent="0.2">
      <c r="A203" s="3" t="s">
        <v>204</v>
      </c>
      <c r="B203" s="4" t="s">
        <v>205</v>
      </c>
      <c r="C203" s="4" t="s">
        <v>206</v>
      </c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7"/>
      <c r="T203" s="6"/>
      <c r="U203" s="6"/>
      <c r="V203" s="6"/>
      <c r="W203" s="6"/>
      <c r="X203" s="6"/>
      <c r="Y203" s="6"/>
      <c r="Z203" s="6"/>
      <c r="AA203" s="6"/>
      <c r="AB203" s="6"/>
      <c r="AC203" s="5"/>
      <c r="AD203" s="6"/>
      <c r="AE203" s="6"/>
      <c r="AF203" s="6"/>
      <c r="AG203" s="6">
        <v>2</v>
      </c>
      <c r="AH203" s="6">
        <v>2</v>
      </c>
      <c r="AI203" s="6">
        <v>2</v>
      </c>
      <c r="AJ203" s="6">
        <v>2</v>
      </c>
      <c r="AK203" s="6"/>
      <c r="AL203" s="6">
        <v>6</v>
      </c>
      <c r="AM203" s="6">
        <v>6</v>
      </c>
      <c r="AN203" s="6"/>
      <c r="AO203" s="6">
        <v>3</v>
      </c>
      <c r="AP203" s="6">
        <v>3</v>
      </c>
      <c r="AQ203" s="6"/>
      <c r="AR203" s="6"/>
      <c r="AS203" s="6"/>
      <c r="AT203" s="6"/>
      <c r="AU203" s="6"/>
      <c r="AV203" s="10">
        <f t="shared" si="6"/>
        <v>26</v>
      </c>
      <c r="AW203" s="25" t="s">
        <v>7</v>
      </c>
      <c r="AX203" s="10"/>
    </row>
    <row r="204" spans="1:52" s="2" customFormat="1" x14ac:dyDescent="0.2">
      <c r="A204" s="3" t="s">
        <v>207</v>
      </c>
      <c r="B204" s="4" t="s">
        <v>198</v>
      </c>
      <c r="C204" s="4" t="s">
        <v>208</v>
      </c>
      <c r="D204" s="6">
        <v>4</v>
      </c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7"/>
      <c r="T204" s="6"/>
      <c r="U204" s="6"/>
      <c r="V204" s="6"/>
      <c r="W204" s="6"/>
      <c r="X204" s="6"/>
      <c r="Y204" s="6"/>
      <c r="Z204" s="6"/>
      <c r="AA204" s="6"/>
      <c r="AB204" s="6"/>
      <c r="AC204" s="5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10">
        <f t="shared" si="6"/>
        <v>4</v>
      </c>
      <c r="AW204" s="25" t="s">
        <v>7</v>
      </c>
      <c r="AX204" s="10"/>
    </row>
    <row r="205" spans="1:52" s="4" customFormat="1" hidden="1" x14ac:dyDescent="0.2">
      <c r="A205" s="3"/>
      <c r="B205" s="2" t="s">
        <v>209</v>
      </c>
      <c r="C205" s="2" t="s">
        <v>210</v>
      </c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7"/>
      <c r="T205" s="6"/>
      <c r="U205" s="6"/>
      <c r="V205" s="6"/>
      <c r="W205" s="6"/>
      <c r="X205" s="6"/>
      <c r="Y205" s="6"/>
      <c r="Z205" s="6"/>
      <c r="AA205" s="6"/>
      <c r="AB205" s="6"/>
      <c r="AC205" s="5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10">
        <f t="shared" si="6"/>
        <v>0</v>
      </c>
      <c r="AW205" s="25" t="s">
        <v>7</v>
      </c>
      <c r="AX205" s="6"/>
    </row>
    <row r="206" spans="1:52" s="4" customFormat="1" hidden="1" x14ac:dyDescent="0.2">
      <c r="A206" s="3"/>
      <c r="B206" s="2" t="s">
        <v>209</v>
      </c>
      <c r="C206" s="2" t="s">
        <v>210</v>
      </c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7"/>
      <c r="T206" s="6"/>
      <c r="U206" s="6"/>
      <c r="V206" s="6"/>
      <c r="W206" s="6"/>
      <c r="X206" s="6"/>
      <c r="Y206" s="6"/>
      <c r="Z206" s="6"/>
      <c r="AA206" s="6"/>
      <c r="AB206" s="6"/>
      <c r="AC206" s="5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10">
        <f t="shared" si="6"/>
        <v>0</v>
      </c>
      <c r="AW206" s="25" t="s">
        <v>7</v>
      </c>
      <c r="AX206" s="6"/>
    </row>
    <row r="207" spans="1:52" s="4" customFormat="1" hidden="1" x14ac:dyDescent="0.2">
      <c r="A207" s="3"/>
      <c r="B207" s="2" t="s">
        <v>209</v>
      </c>
      <c r="C207" s="2" t="s">
        <v>210</v>
      </c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7"/>
      <c r="T207" s="6"/>
      <c r="U207" s="6"/>
      <c r="V207" s="6"/>
      <c r="W207" s="6"/>
      <c r="X207" s="6"/>
      <c r="Y207" s="6"/>
      <c r="Z207" s="6"/>
      <c r="AA207" s="6"/>
      <c r="AB207" s="6"/>
      <c r="AC207" s="5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10">
        <f t="shared" si="6"/>
        <v>0</v>
      </c>
      <c r="AW207" s="25" t="s">
        <v>7</v>
      </c>
      <c r="AX207" s="6"/>
      <c r="AZ207" s="2"/>
    </row>
    <row r="208" spans="1:52" s="2" customFormat="1" hidden="1" x14ac:dyDescent="0.2">
      <c r="A208" s="3"/>
      <c r="B208" s="2" t="s">
        <v>209</v>
      </c>
      <c r="C208" s="2" t="s">
        <v>210</v>
      </c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7"/>
      <c r="T208" s="6"/>
      <c r="U208" s="6"/>
      <c r="V208" s="6"/>
      <c r="W208" s="6"/>
      <c r="X208" s="6"/>
      <c r="Y208" s="6"/>
      <c r="Z208" s="6"/>
      <c r="AA208" s="6"/>
      <c r="AB208" s="6"/>
      <c r="AC208" s="5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10">
        <f t="shared" si="6"/>
        <v>0</v>
      </c>
      <c r="AW208" s="25" t="s">
        <v>7</v>
      </c>
      <c r="AX208" s="10"/>
      <c r="AZ208" s="4"/>
    </row>
    <row r="209" spans="1:52" s="2" customFormat="1" x14ac:dyDescent="0.2">
      <c r="A209" s="3" t="s">
        <v>211</v>
      </c>
      <c r="B209" s="2" t="s">
        <v>212</v>
      </c>
      <c r="C209" s="2" t="s">
        <v>213</v>
      </c>
      <c r="D209" s="5"/>
      <c r="E209" s="10"/>
      <c r="F209" s="22">
        <v>5</v>
      </c>
      <c r="G209" s="5"/>
      <c r="H209" s="5"/>
      <c r="I209" s="6">
        <v>3</v>
      </c>
      <c r="J209" s="6"/>
      <c r="K209" s="6"/>
      <c r="L209" s="6"/>
      <c r="M209" s="6"/>
      <c r="N209" s="6"/>
      <c r="O209" s="6"/>
      <c r="P209" s="6"/>
      <c r="Q209" s="6"/>
      <c r="R209" s="6">
        <v>2</v>
      </c>
      <c r="S209" s="7"/>
      <c r="T209" s="6"/>
      <c r="U209" s="6"/>
      <c r="V209" s="6"/>
      <c r="W209" s="6"/>
      <c r="X209" s="6"/>
      <c r="Y209" s="6"/>
      <c r="Z209" s="6"/>
      <c r="AA209" s="6"/>
      <c r="AB209" s="6"/>
      <c r="AC209" s="5"/>
      <c r="AD209" s="6"/>
      <c r="AE209" s="6"/>
      <c r="AF209" s="6"/>
      <c r="AG209" s="6">
        <v>5</v>
      </c>
      <c r="AH209" s="5"/>
      <c r="AI209" s="6"/>
      <c r="AJ209" s="6">
        <v>2</v>
      </c>
      <c r="AK209" s="6"/>
      <c r="AL209" s="6"/>
      <c r="AM209" s="6"/>
      <c r="AN209" s="6"/>
      <c r="AO209" s="6"/>
      <c r="AP209" s="6"/>
      <c r="AQ209" s="6"/>
      <c r="AR209" s="6"/>
      <c r="AS209" s="6"/>
      <c r="AT209" s="6">
        <v>4</v>
      </c>
      <c r="AU209" s="6"/>
      <c r="AV209" s="10">
        <f t="shared" si="6"/>
        <v>21</v>
      </c>
      <c r="AW209" s="25" t="s">
        <v>7</v>
      </c>
      <c r="AX209" s="10"/>
      <c r="AZ209" s="4"/>
    </row>
    <row r="210" spans="1:52" s="2" customFormat="1" x14ac:dyDescent="0.2">
      <c r="A210" s="3" t="s">
        <v>214</v>
      </c>
      <c r="B210" s="2" t="s">
        <v>212</v>
      </c>
      <c r="C210" s="2" t="s">
        <v>215</v>
      </c>
      <c r="D210" s="6"/>
      <c r="E210" s="10"/>
      <c r="F210" s="22"/>
      <c r="G210" s="6"/>
      <c r="H210" s="6"/>
      <c r="I210" s="6">
        <v>3</v>
      </c>
      <c r="J210" s="6"/>
      <c r="K210" s="6"/>
      <c r="L210" s="6"/>
      <c r="M210" s="6"/>
      <c r="N210" s="6"/>
      <c r="O210" s="6"/>
      <c r="P210" s="6"/>
      <c r="Q210" s="6"/>
      <c r="R210" s="6"/>
      <c r="S210" s="7"/>
      <c r="T210" s="6"/>
      <c r="U210" s="6"/>
      <c r="V210" s="6"/>
      <c r="W210" s="6"/>
      <c r="X210" s="6"/>
      <c r="Y210" s="6"/>
      <c r="Z210" s="6"/>
      <c r="AA210" s="6"/>
      <c r="AB210" s="6"/>
      <c r="AC210" s="5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10">
        <f t="shared" si="6"/>
        <v>3</v>
      </c>
      <c r="AW210" s="25" t="s">
        <v>7</v>
      </c>
      <c r="AX210" s="10"/>
      <c r="AZ210" s="4"/>
    </row>
    <row r="211" spans="1:52" s="2" customFormat="1" x14ac:dyDescent="0.2">
      <c r="A211" s="3" t="s">
        <v>216</v>
      </c>
      <c r="B211" s="2" t="s">
        <v>212</v>
      </c>
      <c r="C211" s="2" t="s">
        <v>217</v>
      </c>
      <c r="D211" s="6"/>
      <c r="E211" s="10"/>
      <c r="F211" s="6">
        <v>5</v>
      </c>
      <c r="G211" s="6"/>
      <c r="H211" s="6"/>
      <c r="I211" s="6">
        <v>3</v>
      </c>
      <c r="J211" s="6"/>
      <c r="K211" s="6"/>
      <c r="L211" s="6"/>
      <c r="M211" s="6"/>
      <c r="N211" s="6"/>
      <c r="O211" s="6"/>
      <c r="P211" s="6"/>
      <c r="Q211" s="6"/>
      <c r="R211" s="6"/>
      <c r="S211" s="7"/>
      <c r="T211" s="6"/>
      <c r="U211" s="6"/>
      <c r="V211" s="6"/>
      <c r="W211" s="6"/>
      <c r="X211" s="6"/>
      <c r="Y211" s="6"/>
      <c r="Z211" s="6"/>
      <c r="AA211" s="6"/>
      <c r="AB211" s="6"/>
      <c r="AC211" s="5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10">
        <f t="shared" si="6"/>
        <v>8</v>
      </c>
      <c r="AW211" s="25" t="s">
        <v>7</v>
      </c>
      <c r="AX211" s="10"/>
    </row>
    <row r="212" spans="1:52" s="4" customFormat="1" x14ac:dyDescent="0.2">
      <c r="A212" s="3" t="s">
        <v>218</v>
      </c>
      <c r="B212" s="2" t="s">
        <v>219</v>
      </c>
      <c r="C212" s="2" t="s">
        <v>220</v>
      </c>
      <c r="D212" s="6">
        <v>3</v>
      </c>
      <c r="E212" s="6"/>
      <c r="F212" s="6">
        <v>3</v>
      </c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7"/>
      <c r="T212" s="6"/>
      <c r="U212" s="6"/>
      <c r="V212" s="6"/>
      <c r="W212" s="6"/>
      <c r="X212" s="6"/>
      <c r="Y212" s="6"/>
      <c r="Z212" s="6"/>
      <c r="AA212" s="6"/>
      <c r="AB212" s="6"/>
      <c r="AC212" s="5"/>
      <c r="AD212" s="6"/>
      <c r="AE212" s="6"/>
      <c r="AF212" s="6"/>
      <c r="AG212" s="6"/>
      <c r="AH212" s="6"/>
      <c r="AI212" s="6"/>
      <c r="AJ212" s="6"/>
      <c r="AK212" s="6">
        <v>1</v>
      </c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10">
        <f t="shared" si="6"/>
        <v>7</v>
      </c>
      <c r="AW212" s="25" t="s">
        <v>7</v>
      </c>
      <c r="AX212" s="6"/>
      <c r="AZ212" s="2"/>
    </row>
    <row r="213" spans="1:52" s="2" customFormat="1" hidden="1" x14ac:dyDescent="0.2">
      <c r="A213" s="3"/>
      <c r="B213" s="4" t="str">
        <f>"TÁBLATŰ"</f>
        <v>TÁBLATŰ</v>
      </c>
      <c r="C213" s="4"/>
      <c r="D213" s="6"/>
      <c r="E213" s="10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7"/>
      <c r="T213" s="6"/>
      <c r="U213" s="6"/>
      <c r="V213" s="6"/>
      <c r="W213" s="6"/>
      <c r="X213" s="6"/>
      <c r="Y213" s="6"/>
      <c r="Z213" s="6"/>
      <c r="AA213" s="6"/>
      <c r="AB213" s="6"/>
      <c r="AC213" s="5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10">
        <f t="shared" si="6"/>
        <v>0</v>
      </c>
      <c r="AW213" s="25"/>
      <c r="AX213" s="10"/>
    </row>
    <row r="214" spans="1:52" s="2" customFormat="1" hidden="1" x14ac:dyDescent="0.2">
      <c r="A214" s="3"/>
      <c r="B214" s="4" t="str">
        <f>"TASAK"</f>
        <v>TASAK</v>
      </c>
      <c r="C214" s="4"/>
      <c r="D214" s="6"/>
      <c r="E214" s="10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7"/>
      <c r="T214" s="6"/>
      <c r="U214" s="6"/>
      <c r="V214" s="6"/>
      <c r="W214" s="6"/>
      <c r="X214" s="6"/>
      <c r="Y214" s="6"/>
      <c r="Z214" s="6"/>
      <c r="AA214" s="6"/>
      <c r="AB214" s="6"/>
      <c r="AC214" s="5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10">
        <f t="shared" si="6"/>
        <v>0</v>
      </c>
      <c r="AW214" s="25"/>
      <c r="AX214" s="10"/>
    </row>
    <row r="215" spans="1:52" s="2" customFormat="1" hidden="1" x14ac:dyDescent="0.2">
      <c r="A215" s="3"/>
      <c r="B215" s="4" t="str">
        <f>"TASAK (CIPZÁRAS)"</f>
        <v>TASAK (CIPZÁRAS)</v>
      </c>
      <c r="C215" s="4" t="str">
        <f>"A/4"</f>
        <v>A/4</v>
      </c>
      <c r="D215" s="6"/>
      <c r="E215" s="10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7"/>
      <c r="T215" s="6"/>
      <c r="U215" s="6"/>
      <c r="V215" s="6"/>
      <c r="W215" s="6"/>
      <c r="X215" s="6"/>
      <c r="Y215" s="6"/>
      <c r="Z215" s="6"/>
      <c r="AA215" s="6"/>
      <c r="AB215" s="6"/>
      <c r="AC215" s="5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10">
        <f t="shared" si="6"/>
        <v>0</v>
      </c>
      <c r="AW215" s="25"/>
      <c r="AX215" s="10"/>
    </row>
    <row r="216" spans="1:52" s="2" customFormat="1" hidden="1" x14ac:dyDescent="0.2">
      <c r="A216" s="3"/>
      <c r="B216" s="4" t="str">
        <f>"TASAK (CIPZÁRAS)"</f>
        <v>TASAK (CIPZÁRAS)</v>
      </c>
      <c r="C216" s="4" t="str">
        <f>"A/5"</f>
        <v>A/5</v>
      </c>
      <c r="D216" s="6"/>
      <c r="E216" s="10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7"/>
      <c r="T216" s="6"/>
      <c r="U216" s="6"/>
      <c r="V216" s="6"/>
      <c r="W216" s="6"/>
      <c r="X216" s="6"/>
      <c r="Y216" s="6"/>
      <c r="Z216" s="6"/>
      <c r="AA216" s="6"/>
      <c r="AB216" s="6"/>
      <c r="AC216" s="5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10">
        <f t="shared" si="6"/>
        <v>0</v>
      </c>
      <c r="AW216" s="25"/>
      <c r="AX216" s="10"/>
      <c r="AZ216" s="4"/>
    </row>
    <row r="217" spans="1:52" s="4" customFormat="1" hidden="1" x14ac:dyDescent="0.2">
      <c r="A217" s="3"/>
      <c r="B217" s="4" t="str">
        <f>"TB NAPTÁR"</f>
        <v>TB NAPTÁR</v>
      </c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7"/>
      <c r="T217" s="6"/>
      <c r="U217" s="6"/>
      <c r="V217" s="6"/>
      <c r="W217" s="6"/>
      <c r="X217" s="6"/>
      <c r="Y217" s="6"/>
      <c r="Z217" s="6"/>
      <c r="AA217" s="6"/>
      <c r="AB217" s="6"/>
      <c r="AC217" s="5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10">
        <f t="shared" si="6"/>
        <v>0</v>
      </c>
      <c r="AW217" s="24"/>
      <c r="AX217" s="6"/>
      <c r="AZ217" s="2"/>
    </row>
    <row r="218" spans="1:52" s="2" customFormat="1" hidden="1" x14ac:dyDescent="0.2">
      <c r="A218" s="3"/>
      <c r="B218" s="4" t="str">
        <f>"TELEFONBLOKK"</f>
        <v>TELEFONBLOKK</v>
      </c>
      <c r="C218" s="4"/>
      <c r="D218" s="6"/>
      <c r="E218" s="10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7"/>
      <c r="T218" s="6"/>
      <c r="U218" s="6"/>
      <c r="V218" s="6"/>
      <c r="W218" s="6"/>
      <c r="X218" s="6"/>
      <c r="Y218" s="6"/>
      <c r="Z218" s="6"/>
      <c r="AA218" s="6"/>
      <c r="AB218" s="6"/>
      <c r="AC218" s="5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10">
        <f t="shared" si="6"/>
        <v>0</v>
      </c>
      <c r="AW218" s="25"/>
      <c r="AX218" s="10"/>
    </row>
    <row r="219" spans="1:52" s="2" customFormat="1" hidden="1" x14ac:dyDescent="0.2">
      <c r="A219" s="3"/>
      <c r="B219" s="4" t="str">
        <f>"TÉPŐTÖMB (FEHÉR)"</f>
        <v>TÉPŐTÖMB (FEHÉR)</v>
      </c>
      <c r="C219" s="4" t="str">
        <f>"009X009 CM"</f>
        <v>009X009 CM</v>
      </c>
      <c r="D219" s="6"/>
      <c r="E219" s="10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7"/>
      <c r="T219" s="6"/>
      <c r="U219" s="6"/>
      <c r="V219" s="6"/>
      <c r="W219" s="6"/>
      <c r="X219" s="6"/>
      <c r="Y219" s="6"/>
      <c r="Z219" s="6"/>
      <c r="AA219" s="6"/>
      <c r="AB219" s="6"/>
      <c r="AC219" s="5"/>
      <c r="AD219" s="6"/>
      <c r="AE219" s="6"/>
      <c r="AF219" s="6"/>
      <c r="AG219" s="6"/>
      <c r="AH219" s="6"/>
      <c r="AI219" s="6"/>
      <c r="AJ219" s="6"/>
      <c r="AK219" s="6"/>
      <c r="AL219" s="6"/>
      <c r="AM219" s="6">
        <v>2</v>
      </c>
      <c r="AN219" s="6"/>
      <c r="AO219" s="6"/>
      <c r="AP219" s="6"/>
      <c r="AQ219" s="6"/>
      <c r="AR219" s="6"/>
      <c r="AS219" s="6"/>
      <c r="AT219" s="6"/>
      <c r="AU219" s="6"/>
      <c r="AV219" s="10">
        <f t="shared" si="6"/>
        <v>2</v>
      </c>
      <c r="AW219" s="25"/>
      <c r="AX219" s="10"/>
    </row>
    <row r="220" spans="1:52" s="2" customFormat="1" x14ac:dyDescent="0.2">
      <c r="A220" s="3" t="s">
        <v>221</v>
      </c>
      <c r="B220" s="4" t="str">
        <f>"RADÍR"</f>
        <v>RADÍR</v>
      </c>
      <c r="C220" s="4" t="str">
        <f>"TIKKY 20"</f>
        <v>TIKKY 20</v>
      </c>
      <c r="D220" s="6">
        <v>5</v>
      </c>
      <c r="E220" s="10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7"/>
      <c r="T220" s="6"/>
      <c r="U220" s="6"/>
      <c r="V220" s="6"/>
      <c r="W220" s="6"/>
      <c r="X220" s="6"/>
      <c r="Y220" s="6"/>
      <c r="Z220" s="6"/>
      <c r="AA220" s="6"/>
      <c r="AB220" s="6"/>
      <c r="AC220" s="5"/>
      <c r="AD220" s="6"/>
      <c r="AE220" s="6"/>
      <c r="AF220" s="6"/>
      <c r="AG220" s="6">
        <v>2</v>
      </c>
      <c r="AH220" s="6"/>
      <c r="AI220" s="6">
        <v>2</v>
      </c>
      <c r="AJ220" s="6"/>
      <c r="AK220" s="6">
        <v>1</v>
      </c>
      <c r="AL220" s="6"/>
      <c r="AM220" s="6">
        <v>2</v>
      </c>
      <c r="AN220" s="6"/>
      <c r="AO220" s="6">
        <v>2</v>
      </c>
      <c r="AP220" s="6">
        <v>2</v>
      </c>
      <c r="AQ220" s="6"/>
      <c r="AR220" s="6"/>
      <c r="AS220" s="6"/>
      <c r="AT220" s="6"/>
      <c r="AU220" s="6"/>
      <c r="AV220" s="10">
        <f t="shared" si="6"/>
        <v>16</v>
      </c>
      <c r="AW220" s="25" t="s">
        <v>7</v>
      </c>
      <c r="AX220" s="10"/>
    </row>
    <row r="221" spans="1:52" s="2" customFormat="1" x14ac:dyDescent="0.2">
      <c r="A221" s="3" t="s">
        <v>222</v>
      </c>
      <c r="B221" s="4" t="s">
        <v>223</v>
      </c>
      <c r="C221" s="4"/>
      <c r="D221" s="6">
        <v>20</v>
      </c>
      <c r="E221" s="10"/>
      <c r="F221" s="6">
        <v>12</v>
      </c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7"/>
      <c r="T221" s="6"/>
      <c r="U221" s="6"/>
      <c r="V221" s="6"/>
      <c r="W221" s="6"/>
      <c r="X221" s="6"/>
      <c r="Y221" s="6"/>
      <c r="Z221" s="6"/>
      <c r="AA221" s="6"/>
      <c r="AB221" s="6"/>
      <c r="AC221" s="5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>
        <v>2</v>
      </c>
      <c r="AU221" s="6"/>
      <c r="AV221" s="10">
        <f t="shared" si="6"/>
        <v>34</v>
      </c>
      <c r="AW221" s="25" t="s">
        <v>7</v>
      </c>
      <c r="AX221" s="10"/>
    </row>
    <row r="222" spans="1:52" s="2" customFormat="1" hidden="1" x14ac:dyDescent="0.2">
      <c r="A222" s="3"/>
      <c r="B222" s="4" t="s">
        <v>224</v>
      </c>
      <c r="C222" s="4" t="str">
        <f>"051X038 MM"</f>
        <v>051X038 MM</v>
      </c>
      <c r="D222" s="6"/>
      <c r="E222" s="10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7"/>
      <c r="T222" s="6"/>
      <c r="U222" s="6"/>
      <c r="V222" s="6"/>
      <c r="W222" s="6"/>
      <c r="X222" s="6"/>
      <c r="Y222" s="6"/>
      <c r="Z222" s="6"/>
      <c r="AA222" s="6"/>
      <c r="AB222" s="6"/>
      <c r="AC222" s="5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10">
        <f t="shared" si="6"/>
        <v>0</v>
      </c>
      <c r="AW222" s="25" t="s">
        <v>7</v>
      </c>
      <c r="AX222" s="10"/>
    </row>
    <row r="223" spans="1:52" s="2" customFormat="1" hidden="1" x14ac:dyDescent="0.2">
      <c r="A223" s="3"/>
      <c r="B223" s="4" t="s">
        <v>225</v>
      </c>
      <c r="C223" s="4" t="str">
        <f>"127X075 MM"</f>
        <v>127X075 MM</v>
      </c>
      <c r="D223" s="6"/>
      <c r="E223" s="10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7"/>
      <c r="T223" s="6"/>
      <c r="U223" s="6"/>
      <c r="V223" s="6"/>
      <c r="W223" s="6"/>
      <c r="X223" s="6"/>
      <c r="Y223" s="6"/>
      <c r="Z223" s="6"/>
      <c r="AA223" s="6"/>
      <c r="AB223" s="6"/>
      <c r="AC223" s="5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10">
        <f t="shared" si="6"/>
        <v>0</v>
      </c>
      <c r="AW223" s="25" t="s">
        <v>7</v>
      </c>
      <c r="AX223" s="10"/>
    </row>
    <row r="224" spans="1:52" s="2" customFormat="1" hidden="1" x14ac:dyDescent="0.2">
      <c r="A224" s="3"/>
      <c r="B224" s="4" t="str">
        <f>"TÉPŐTÖMB (SZÍNES-CSAVART)"</f>
        <v>TÉPŐTÖMB (SZÍNES-CSAVART)</v>
      </c>
      <c r="C224" s="4" t="str">
        <f>"010X010 MM"</f>
        <v>010X010 MM</v>
      </c>
      <c r="D224" s="6"/>
      <c r="E224" s="10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7"/>
      <c r="T224" s="6"/>
      <c r="U224" s="6"/>
      <c r="V224" s="6"/>
      <c r="W224" s="6"/>
      <c r="X224" s="6"/>
      <c r="Y224" s="6"/>
      <c r="Z224" s="6"/>
      <c r="AA224" s="6"/>
      <c r="AB224" s="6"/>
      <c r="AC224" s="5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10">
        <f t="shared" si="6"/>
        <v>0</v>
      </c>
      <c r="AW224" s="25" t="s">
        <v>7</v>
      </c>
      <c r="AX224" s="10"/>
    </row>
    <row r="225" spans="1:52" s="2" customFormat="1" hidden="1" x14ac:dyDescent="0.2">
      <c r="A225" s="3"/>
      <c r="B225" s="4" t="str">
        <f>"TÉRKÉPTŰ"</f>
        <v>TÉRKÉPTŰ</v>
      </c>
      <c r="C225" s="4" t="str">
        <f>"SAKOTA"</f>
        <v>SAKOTA</v>
      </c>
      <c r="D225" s="6"/>
      <c r="E225" s="10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7"/>
      <c r="T225" s="6"/>
      <c r="U225" s="6"/>
      <c r="V225" s="6"/>
      <c r="W225" s="6"/>
      <c r="X225" s="6"/>
      <c r="Y225" s="6"/>
      <c r="Z225" s="6"/>
      <c r="AA225" s="6"/>
      <c r="AB225" s="6"/>
      <c r="AC225" s="5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10">
        <f t="shared" si="6"/>
        <v>0</v>
      </c>
      <c r="AW225" s="25" t="s">
        <v>7</v>
      </c>
      <c r="AX225" s="10"/>
      <c r="AZ225" s="4"/>
    </row>
    <row r="226" spans="1:52" s="4" customFormat="1" hidden="1" x14ac:dyDescent="0.2">
      <c r="A226" s="3"/>
      <c r="B226" s="4" t="str">
        <f>"TÖLTŐTOLL PATRON"</f>
        <v>TÖLTŐTOLL PATRON</v>
      </c>
      <c r="C226" s="4" t="str">
        <f>"PAX"</f>
        <v>PAX</v>
      </c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7"/>
      <c r="T226" s="6"/>
      <c r="U226" s="6"/>
      <c r="V226" s="6"/>
      <c r="W226" s="6"/>
      <c r="X226" s="6"/>
      <c r="Y226" s="6"/>
      <c r="Z226" s="6"/>
      <c r="AA226" s="6"/>
      <c r="AB226" s="6"/>
      <c r="AC226" s="5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10">
        <f t="shared" si="6"/>
        <v>0</v>
      </c>
      <c r="AW226" s="25" t="s">
        <v>7</v>
      </c>
      <c r="AX226" s="6"/>
    </row>
    <row r="227" spans="1:52" s="4" customFormat="1" hidden="1" x14ac:dyDescent="0.2">
      <c r="A227" s="3"/>
      <c r="B227" s="4" t="str">
        <f>"TUSTINTA (ROTRING)"</f>
        <v>TUSTINTA (ROTRING)</v>
      </c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7"/>
      <c r="T227" s="6"/>
      <c r="U227" s="6"/>
      <c r="V227" s="6"/>
      <c r="W227" s="6"/>
      <c r="X227" s="6"/>
      <c r="Y227" s="6"/>
      <c r="Z227" s="6"/>
      <c r="AA227" s="6"/>
      <c r="AB227" s="6"/>
      <c r="AC227" s="5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10">
        <f t="shared" si="6"/>
        <v>0</v>
      </c>
      <c r="AW227" s="25" t="s">
        <v>7</v>
      </c>
      <c r="AX227" s="6"/>
      <c r="AZ227" s="2"/>
    </row>
    <row r="228" spans="1:52" s="2" customFormat="1" hidden="1" x14ac:dyDescent="0.2">
      <c r="A228" s="3"/>
      <c r="B228" s="4" t="s">
        <v>226</v>
      </c>
      <c r="C228" s="4" t="str">
        <f>"DELI NO. 0327"</f>
        <v>DELI NO. 0327</v>
      </c>
      <c r="D228" s="6"/>
      <c r="E228" s="10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7"/>
      <c r="T228" s="6"/>
      <c r="U228" s="6"/>
      <c r="V228" s="6"/>
      <c r="W228" s="6"/>
      <c r="X228" s="6"/>
      <c r="Y228" s="6"/>
      <c r="Z228" s="6"/>
      <c r="AA228" s="6"/>
      <c r="AB228" s="6"/>
      <c r="AC228" s="5"/>
      <c r="AD228" s="6"/>
      <c r="AE228" s="6"/>
      <c r="AF228" s="6"/>
      <c r="AG228" s="6"/>
      <c r="AH228" s="6"/>
      <c r="AI228" s="6"/>
      <c r="AJ228" s="6"/>
      <c r="AK228" s="6"/>
      <c r="AL228" s="6">
        <v>1</v>
      </c>
      <c r="AM228" s="6">
        <v>1</v>
      </c>
      <c r="AN228" s="6"/>
      <c r="AO228" s="6"/>
      <c r="AP228" s="6"/>
      <c r="AQ228" s="6"/>
      <c r="AR228" s="6"/>
      <c r="AS228" s="6"/>
      <c r="AT228" s="6"/>
      <c r="AU228" s="6"/>
      <c r="AV228" s="10">
        <f t="shared" si="6"/>
        <v>2</v>
      </c>
      <c r="AW228" s="25" t="s">
        <v>7</v>
      </c>
      <c r="AX228" s="10"/>
    </row>
    <row r="229" spans="1:52" s="2" customFormat="1" x14ac:dyDescent="0.2">
      <c r="A229" s="3" t="s">
        <v>227</v>
      </c>
      <c r="B229" s="4" t="str">
        <f>"RAGASZTÓ STIFT"</f>
        <v>RAGASZTÓ STIFT</v>
      </c>
      <c r="C229" s="4" t="s">
        <v>228</v>
      </c>
      <c r="D229" s="6"/>
      <c r="E229" s="10"/>
      <c r="F229" s="6"/>
      <c r="G229" s="6"/>
      <c r="H229" s="6"/>
      <c r="I229" s="6">
        <v>1</v>
      </c>
      <c r="J229" s="6"/>
      <c r="K229" s="6"/>
      <c r="L229" s="6"/>
      <c r="M229" s="6"/>
      <c r="N229" s="6"/>
      <c r="O229" s="6"/>
      <c r="P229" s="6"/>
      <c r="Q229" s="6"/>
      <c r="R229" s="6">
        <v>2</v>
      </c>
      <c r="S229" s="7"/>
      <c r="T229" s="6"/>
      <c r="U229" s="6"/>
      <c r="V229" s="6"/>
      <c r="W229" s="6"/>
      <c r="X229" s="6"/>
      <c r="Y229" s="6"/>
      <c r="Z229" s="6"/>
      <c r="AA229" s="6"/>
      <c r="AB229" s="6"/>
      <c r="AC229" s="5"/>
      <c r="AD229" s="6"/>
      <c r="AE229" s="6"/>
      <c r="AF229" s="6"/>
      <c r="AG229" s="6"/>
      <c r="AH229" s="6"/>
      <c r="AI229" s="6"/>
      <c r="AJ229" s="6"/>
      <c r="AK229" s="6"/>
      <c r="AL229" s="6">
        <v>1</v>
      </c>
      <c r="AM229" s="6">
        <v>1</v>
      </c>
      <c r="AN229" s="6"/>
      <c r="AO229" s="6"/>
      <c r="AP229" s="6"/>
      <c r="AQ229" s="6"/>
      <c r="AR229" s="6"/>
      <c r="AS229" s="6"/>
      <c r="AT229" s="6"/>
      <c r="AU229" s="6"/>
      <c r="AV229" s="10">
        <f t="shared" si="6"/>
        <v>5</v>
      </c>
      <c r="AW229" s="25" t="s">
        <v>7</v>
      </c>
      <c r="AX229" s="10"/>
    </row>
    <row r="230" spans="1:52" s="2" customFormat="1" x14ac:dyDescent="0.2">
      <c r="A230" s="3" t="s">
        <v>229</v>
      </c>
      <c r="B230" s="4" t="str">
        <f>"RAGASZTÓ SZALAG (CELLUX)"</f>
        <v>RAGASZTÓ SZALAG (CELLUX)</v>
      </c>
      <c r="C230" s="4" t="str">
        <f>"KIS TEKERCS"</f>
        <v>KIS TEKERCS</v>
      </c>
      <c r="D230" s="6">
        <v>10</v>
      </c>
      <c r="E230" s="10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>
        <v>2</v>
      </c>
      <c r="S230" s="7"/>
      <c r="T230" s="6"/>
      <c r="U230" s="6"/>
      <c r="V230" s="6"/>
      <c r="W230" s="6"/>
      <c r="X230" s="6"/>
      <c r="Y230" s="6"/>
      <c r="Z230" s="6"/>
      <c r="AA230" s="6"/>
      <c r="AB230" s="6"/>
      <c r="AC230" s="5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10">
        <f t="shared" si="6"/>
        <v>12</v>
      </c>
      <c r="AW230" s="25" t="s">
        <v>3</v>
      </c>
      <c r="AX230" s="10"/>
    </row>
    <row r="231" spans="1:52" s="2" customFormat="1" x14ac:dyDescent="0.2">
      <c r="A231" s="3" t="s">
        <v>230</v>
      </c>
      <c r="B231" s="4" t="str">
        <f>"RAGASZTÓ SZALAG (CELLUX)"</f>
        <v>RAGASZTÓ SZALAG (CELLUX)</v>
      </c>
      <c r="C231" s="4" t="str">
        <f>"KÖZEPES TEKERCS"</f>
        <v>KÖZEPES TEKERCS</v>
      </c>
      <c r="D231" s="6"/>
      <c r="E231" s="10"/>
      <c r="F231" s="6">
        <v>20</v>
      </c>
      <c r="G231" s="6"/>
      <c r="H231" s="6"/>
      <c r="I231" s="6">
        <v>1</v>
      </c>
      <c r="J231" s="6"/>
      <c r="K231" s="6"/>
      <c r="L231" s="6"/>
      <c r="M231" s="6"/>
      <c r="N231" s="6"/>
      <c r="O231" s="6"/>
      <c r="P231" s="6"/>
      <c r="Q231" s="6"/>
      <c r="R231" s="6"/>
      <c r="S231" s="7"/>
      <c r="T231" s="6"/>
      <c r="U231" s="6"/>
      <c r="V231" s="6"/>
      <c r="W231" s="6"/>
      <c r="X231" s="6"/>
      <c r="Y231" s="6"/>
      <c r="Z231" s="6"/>
      <c r="AA231" s="6"/>
      <c r="AB231" s="6"/>
      <c r="AC231" s="5"/>
      <c r="AD231" s="6"/>
      <c r="AE231" s="6"/>
      <c r="AF231" s="6"/>
      <c r="AG231" s="6">
        <v>5</v>
      </c>
      <c r="AH231" s="6"/>
      <c r="AI231" s="6"/>
      <c r="AJ231" s="6"/>
      <c r="AK231" s="6"/>
      <c r="AL231" s="6"/>
      <c r="AM231" s="6"/>
      <c r="AN231" s="6"/>
      <c r="AO231" s="6">
        <v>1</v>
      </c>
      <c r="AP231" s="6">
        <v>1</v>
      </c>
      <c r="AQ231" s="6"/>
      <c r="AR231" s="6"/>
      <c r="AS231" s="6"/>
      <c r="AT231" s="6"/>
      <c r="AU231" s="6"/>
      <c r="AV231" s="10">
        <f t="shared" si="6"/>
        <v>28</v>
      </c>
      <c r="AW231" s="25" t="s">
        <v>7</v>
      </c>
      <c r="AX231" s="10"/>
    </row>
    <row r="232" spans="1:52" s="2" customFormat="1" hidden="1" x14ac:dyDescent="0.2">
      <c r="A232" s="3"/>
      <c r="B232" s="4" t="s">
        <v>226</v>
      </c>
      <c r="C232" s="4" t="str">
        <f>"MAPED VIVO"</f>
        <v>MAPED VIVO</v>
      </c>
      <c r="D232" s="6"/>
      <c r="E232" s="10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7"/>
      <c r="T232" s="6"/>
      <c r="U232" s="6"/>
      <c r="V232" s="6"/>
      <c r="W232" s="6"/>
      <c r="X232" s="6"/>
      <c r="Y232" s="6"/>
      <c r="Z232" s="6"/>
      <c r="AA232" s="6"/>
      <c r="AB232" s="6"/>
      <c r="AC232" s="5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10">
        <f t="shared" si="6"/>
        <v>0</v>
      </c>
      <c r="AW232" s="25"/>
      <c r="AX232" s="10"/>
    </row>
    <row r="233" spans="1:52" s="2" customFormat="1" hidden="1" x14ac:dyDescent="0.2">
      <c r="A233" s="3"/>
      <c r="B233" s="4" t="s">
        <v>226</v>
      </c>
      <c r="C233" s="4" t="str">
        <f>"REXEL ACCO"</f>
        <v>REXEL ACCO</v>
      </c>
      <c r="D233" s="6"/>
      <c r="E233" s="10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7"/>
      <c r="T233" s="6"/>
      <c r="U233" s="6"/>
      <c r="V233" s="6"/>
      <c r="W233" s="6"/>
      <c r="X233" s="6"/>
      <c r="Y233" s="6"/>
      <c r="Z233" s="6"/>
      <c r="AA233" s="6"/>
      <c r="AB233" s="6"/>
      <c r="AC233" s="5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10">
        <f t="shared" si="6"/>
        <v>0</v>
      </c>
      <c r="AW233" s="25"/>
      <c r="AX233" s="10"/>
    </row>
    <row r="234" spans="1:52" s="2" customFormat="1" hidden="1" x14ac:dyDescent="0.2">
      <c r="A234" s="3"/>
      <c r="B234" s="4" t="s">
        <v>226</v>
      </c>
      <c r="C234" s="4" t="str">
        <f>"TRAPER"</f>
        <v>TRAPER</v>
      </c>
      <c r="D234" s="6"/>
      <c r="E234" s="10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7"/>
      <c r="T234" s="6"/>
      <c r="U234" s="6"/>
      <c r="V234" s="6"/>
      <c r="W234" s="6"/>
      <c r="X234" s="6"/>
      <c r="Y234" s="6"/>
      <c r="Z234" s="6"/>
      <c r="AA234" s="6"/>
      <c r="AB234" s="6"/>
      <c r="AC234" s="5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10">
        <f t="shared" si="6"/>
        <v>0</v>
      </c>
      <c r="AW234" s="25"/>
      <c r="AX234" s="10"/>
    </row>
    <row r="235" spans="1:52" s="2" customFormat="1" hidden="1" x14ac:dyDescent="0.2">
      <c r="A235" s="3"/>
      <c r="B235" s="4" t="s">
        <v>226</v>
      </c>
      <c r="C235" s="4" t="s">
        <v>231</v>
      </c>
      <c r="D235" s="6"/>
      <c r="E235" s="10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7"/>
      <c r="T235" s="6"/>
      <c r="U235" s="6"/>
      <c r="V235" s="6"/>
      <c r="W235" s="6"/>
      <c r="X235" s="6"/>
      <c r="Y235" s="6"/>
      <c r="Z235" s="6"/>
      <c r="AA235" s="6"/>
      <c r="AB235" s="6"/>
      <c r="AC235" s="5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10">
        <f t="shared" si="6"/>
        <v>0</v>
      </c>
      <c r="AW235" s="25"/>
      <c r="AX235" s="10"/>
    </row>
    <row r="236" spans="1:52" s="2" customFormat="1" hidden="1" x14ac:dyDescent="0.2">
      <c r="A236" s="3"/>
      <c r="B236" s="4" t="s">
        <v>232</v>
      </c>
      <c r="C236" s="4" t="s">
        <v>233</v>
      </c>
      <c r="D236" s="6"/>
      <c r="E236" s="10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7"/>
      <c r="T236" s="6"/>
      <c r="U236" s="6"/>
      <c r="V236" s="6"/>
      <c r="W236" s="6"/>
      <c r="X236" s="6"/>
      <c r="Y236" s="6"/>
      <c r="Z236" s="6"/>
      <c r="AA236" s="6"/>
      <c r="AB236" s="6"/>
      <c r="AC236" s="5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10">
        <f t="shared" si="6"/>
        <v>0</v>
      </c>
      <c r="AW236" s="25"/>
      <c r="AX236" s="10"/>
    </row>
    <row r="237" spans="1:52" s="2" customFormat="1" hidden="1" x14ac:dyDescent="0.2">
      <c r="A237" s="3"/>
      <c r="B237" s="4" t="s">
        <v>234</v>
      </c>
      <c r="C237" s="4" t="str">
        <f>"23/8"</f>
        <v>23/8</v>
      </c>
      <c r="D237" s="6"/>
      <c r="E237" s="10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7"/>
      <c r="T237" s="6"/>
      <c r="U237" s="6"/>
      <c r="V237" s="6"/>
      <c r="W237" s="6"/>
      <c r="X237" s="6"/>
      <c r="Y237" s="6"/>
      <c r="Z237" s="6"/>
      <c r="AA237" s="6"/>
      <c r="AB237" s="6"/>
      <c r="AC237" s="5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10">
        <f t="shared" si="6"/>
        <v>0</v>
      </c>
      <c r="AW237" s="25"/>
      <c r="AX237" s="10"/>
    </row>
    <row r="238" spans="1:52" s="2" customFormat="1" hidden="1" x14ac:dyDescent="0.2">
      <c r="A238" s="3"/>
      <c r="B238" s="4" t="s">
        <v>234</v>
      </c>
      <c r="C238" s="4" t="str">
        <f>"23/13"</f>
        <v>23/13</v>
      </c>
      <c r="D238" s="6"/>
      <c r="E238" s="10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7"/>
      <c r="T238" s="6"/>
      <c r="U238" s="6"/>
      <c r="V238" s="6"/>
      <c r="W238" s="6"/>
      <c r="X238" s="6"/>
      <c r="Y238" s="6"/>
      <c r="Z238" s="6"/>
      <c r="AA238" s="6"/>
      <c r="AB238" s="6"/>
      <c r="AC238" s="5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10">
        <f t="shared" si="6"/>
        <v>0</v>
      </c>
      <c r="AW238" s="25"/>
      <c r="AX238" s="10"/>
    </row>
    <row r="239" spans="1:52" s="2" customFormat="1" hidden="1" x14ac:dyDescent="0.2">
      <c r="A239" s="3"/>
      <c r="B239" s="4" t="s">
        <v>234</v>
      </c>
      <c r="C239" s="16">
        <v>14</v>
      </c>
      <c r="D239" s="6"/>
      <c r="E239" s="10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7"/>
      <c r="T239" s="6"/>
      <c r="U239" s="6"/>
      <c r="V239" s="6"/>
      <c r="W239" s="6"/>
      <c r="X239" s="6"/>
      <c r="Y239" s="6"/>
      <c r="Z239" s="6"/>
      <c r="AA239" s="6"/>
      <c r="AB239" s="6"/>
      <c r="AC239" s="5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10">
        <f t="shared" si="6"/>
        <v>0</v>
      </c>
      <c r="AW239" s="25"/>
      <c r="AX239" s="10"/>
      <c r="AZ239" s="4"/>
    </row>
    <row r="240" spans="1:52" s="4" customFormat="1" hidden="1" x14ac:dyDescent="0.2">
      <c r="A240" s="3"/>
      <c r="B240" s="4" t="s">
        <v>234</v>
      </c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7"/>
      <c r="T240" s="6"/>
      <c r="U240" s="6"/>
      <c r="V240" s="6"/>
      <c r="W240" s="6"/>
      <c r="X240" s="6"/>
      <c r="Y240" s="6"/>
      <c r="Z240" s="6"/>
      <c r="AA240" s="6"/>
      <c r="AB240" s="6"/>
      <c r="AC240" s="5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10">
        <f t="shared" si="6"/>
        <v>0</v>
      </c>
      <c r="AW240" s="25"/>
      <c r="AX240" s="6"/>
    </row>
    <row r="241" spans="1:50" s="4" customFormat="1" hidden="1" x14ac:dyDescent="0.2">
      <c r="A241" s="3"/>
      <c r="B241" s="4" t="s">
        <v>234</v>
      </c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7"/>
      <c r="T241" s="6"/>
      <c r="U241" s="6"/>
      <c r="V241" s="6"/>
      <c r="W241" s="6"/>
      <c r="X241" s="6"/>
      <c r="Y241" s="6"/>
      <c r="Z241" s="6"/>
      <c r="AA241" s="6"/>
      <c r="AB241" s="6"/>
      <c r="AC241" s="5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10">
        <f t="shared" si="6"/>
        <v>0</v>
      </c>
      <c r="AW241" s="25"/>
      <c r="AX241" s="6"/>
    </row>
    <row r="242" spans="1:50" s="4" customFormat="1" hidden="1" x14ac:dyDescent="0.2">
      <c r="A242" s="3"/>
      <c r="B242" s="4" t="s">
        <v>234</v>
      </c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7"/>
      <c r="T242" s="6"/>
      <c r="U242" s="6"/>
      <c r="V242" s="6"/>
      <c r="W242" s="6"/>
      <c r="X242" s="6"/>
      <c r="Y242" s="6"/>
      <c r="Z242" s="6"/>
      <c r="AA242" s="6"/>
      <c r="AB242" s="6"/>
      <c r="AC242" s="5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10">
        <f t="shared" si="6"/>
        <v>0</v>
      </c>
      <c r="AW242" s="25"/>
      <c r="AX242" s="6"/>
    </row>
    <row r="243" spans="1:50" s="4" customFormat="1" hidden="1" x14ac:dyDescent="0.2">
      <c r="A243" s="3"/>
      <c r="B243" s="4" t="s">
        <v>234</v>
      </c>
      <c r="C243" s="4" t="str">
        <f>"A/4 25X4"</f>
        <v>A/4 25X4</v>
      </c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7"/>
      <c r="T243" s="6"/>
      <c r="U243" s="6"/>
      <c r="V243" s="6"/>
      <c r="W243" s="6"/>
      <c r="X243" s="6"/>
      <c r="Y243" s="6"/>
      <c r="Z243" s="6"/>
      <c r="AA243" s="6"/>
      <c r="AB243" s="6"/>
      <c r="AC243" s="5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10">
        <f t="shared" si="6"/>
        <v>0</v>
      </c>
      <c r="AW243" s="25"/>
      <c r="AX243" s="6"/>
    </row>
    <row r="244" spans="1:50" s="4" customFormat="1" hidden="1" x14ac:dyDescent="0.2">
      <c r="A244" s="3"/>
      <c r="B244" s="4" t="s">
        <v>234</v>
      </c>
      <c r="C244" s="4" t="str">
        <f>"25X2 V.VÁLL 71/V"</f>
        <v>25X2 V.VÁLL 71/V</v>
      </c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7"/>
      <c r="T244" s="6"/>
      <c r="U244" s="6"/>
      <c r="V244" s="6"/>
      <c r="W244" s="6"/>
      <c r="X244" s="6"/>
      <c r="Y244" s="6"/>
      <c r="Z244" s="6"/>
      <c r="AA244" s="6"/>
      <c r="AB244" s="6"/>
      <c r="AC244" s="5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10">
        <f t="shared" si="6"/>
        <v>0</v>
      </c>
      <c r="AW244" s="25"/>
      <c r="AX244" s="6"/>
    </row>
    <row r="245" spans="1:50" s="4" customFormat="1" hidden="1" x14ac:dyDescent="0.2">
      <c r="A245" s="3"/>
      <c r="B245" s="4" t="s">
        <v>234</v>
      </c>
      <c r="C245" s="4" t="str">
        <f>"PÁTRIA (C.3337-11)"</f>
        <v>PÁTRIA (C.3337-11)</v>
      </c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7"/>
      <c r="T245" s="6"/>
      <c r="U245" s="6"/>
      <c r="V245" s="6"/>
      <c r="W245" s="6"/>
      <c r="X245" s="6"/>
      <c r="Y245" s="6"/>
      <c r="Z245" s="6"/>
      <c r="AA245" s="6"/>
      <c r="AB245" s="6"/>
      <c r="AC245" s="5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10">
        <f t="shared" si="6"/>
        <v>0</v>
      </c>
      <c r="AW245" s="25"/>
      <c r="AX245" s="6"/>
    </row>
    <row r="246" spans="1:50" s="4" customFormat="1" hidden="1" x14ac:dyDescent="0.2">
      <c r="A246" s="3"/>
      <c r="B246" s="4" t="s">
        <v>234</v>
      </c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7"/>
      <c r="T246" s="6"/>
      <c r="U246" s="6"/>
      <c r="V246" s="6"/>
      <c r="W246" s="6"/>
      <c r="X246" s="6"/>
      <c r="Y246" s="6"/>
      <c r="Z246" s="6"/>
      <c r="AA246" s="6"/>
      <c r="AB246" s="6"/>
      <c r="AC246" s="5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10">
        <f t="shared" si="6"/>
        <v>0</v>
      </c>
      <c r="AW246" s="25"/>
      <c r="AX246" s="6"/>
    </row>
    <row r="247" spans="1:50" s="4" customFormat="1" hidden="1" x14ac:dyDescent="0.2">
      <c r="A247" s="3"/>
      <c r="B247" s="4" t="s">
        <v>234</v>
      </c>
      <c r="C247" s="4" t="str">
        <f>"A/4"</f>
        <v>A/4</v>
      </c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7"/>
      <c r="T247" s="6"/>
      <c r="U247" s="6"/>
      <c r="V247" s="6"/>
      <c r="W247" s="6"/>
      <c r="X247" s="6"/>
      <c r="Y247" s="6"/>
      <c r="Z247" s="6"/>
      <c r="AA247" s="6"/>
      <c r="AB247" s="6"/>
      <c r="AC247" s="5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10">
        <f t="shared" si="6"/>
        <v>0</v>
      </c>
      <c r="AW247" s="25"/>
      <c r="AX247" s="6"/>
    </row>
    <row r="248" spans="1:50" s="4" customFormat="1" hidden="1" x14ac:dyDescent="0.2">
      <c r="A248" s="3"/>
      <c r="B248" s="4" t="s">
        <v>234</v>
      </c>
      <c r="C248" s="4" t="str">
        <f>"DVV.1250/ÚJ A/5"</f>
        <v>DVV.1250/ÚJ A/5</v>
      </c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7"/>
      <c r="T248" s="6"/>
      <c r="U248" s="6"/>
      <c r="V248" s="6"/>
      <c r="W248" s="6"/>
      <c r="X248" s="6"/>
      <c r="Y248" s="6"/>
      <c r="Z248" s="6"/>
      <c r="AA248" s="6"/>
      <c r="AB248" s="6"/>
      <c r="AC248" s="5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10">
        <f t="shared" si="6"/>
        <v>0</v>
      </c>
      <c r="AW248" s="25"/>
      <c r="AX248" s="6"/>
    </row>
    <row r="249" spans="1:50" s="4" customFormat="1" hidden="1" x14ac:dyDescent="0.2">
      <c r="A249" s="3"/>
      <c r="B249" s="4" t="s">
        <v>234</v>
      </c>
      <c r="C249" s="4" t="s">
        <v>235</v>
      </c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7"/>
      <c r="T249" s="6"/>
      <c r="U249" s="6"/>
      <c r="V249" s="6"/>
      <c r="W249" s="6"/>
      <c r="X249" s="6"/>
      <c r="Y249" s="6"/>
      <c r="Z249" s="6"/>
      <c r="AA249" s="6"/>
      <c r="AB249" s="6"/>
      <c r="AC249" s="5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10">
        <f t="shared" si="6"/>
        <v>0</v>
      </c>
      <c r="AW249" s="25"/>
      <c r="AX249" s="6"/>
    </row>
    <row r="250" spans="1:50" s="4" customFormat="1" hidden="1" x14ac:dyDescent="0.2">
      <c r="A250" s="3"/>
      <c r="B250" s="4" t="s">
        <v>234</v>
      </c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7"/>
      <c r="T250" s="6"/>
      <c r="U250" s="6"/>
      <c r="V250" s="6"/>
      <c r="W250" s="6"/>
      <c r="X250" s="6"/>
      <c r="Y250" s="6"/>
      <c r="Z250" s="6"/>
      <c r="AA250" s="6"/>
      <c r="AB250" s="6"/>
      <c r="AC250" s="5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10">
        <f t="shared" si="6"/>
        <v>0</v>
      </c>
      <c r="AW250" s="25"/>
      <c r="AX250" s="6"/>
    </row>
    <row r="251" spans="1:50" s="4" customFormat="1" x14ac:dyDescent="0.2">
      <c r="A251" s="3" t="s">
        <v>236</v>
      </c>
      <c r="B251" s="4" t="s">
        <v>165</v>
      </c>
      <c r="C251" s="4" t="s">
        <v>237</v>
      </c>
      <c r="D251" s="6">
        <v>5</v>
      </c>
      <c r="E251" s="6"/>
      <c r="F251" s="6"/>
      <c r="G251" s="6">
        <v>2</v>
      </c>
      <c r="H251" s="6"/>
      <c r="I251" s="6">
        <v>1</v>
      </c>
      <c r="J251" s="6"/>
      <c r="K251" s="6"/>
      <c r="L251" s="6"/>
      <c r="M251" s="6"/>
      <c r="N251" s="6"/>
      <c r="O251" s="6"/>
      <c r="P251" s="6"/>
      <c r="Q251" s="6"/>
      <c r="R251" s="6"/>
      <c r="S251" s="7"/>
      <c r="T251" s="6"/>
      <c r="U251" s="6"/>
      <c r="V251" s="6"/>
      <c r="W251" s="6"/>
      <c r="X251" s="6"/>
      <c r="Y251" s="6"/>
      <c r="Z251" s="6"/>
      <c r="AA251" s="6"/>
      <c r="AB251" s="6"/>
      <c r="AC251" s="5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10">
        <f t="shared" si="6"/>
        <v>8</v>
      </c>
      <c r="AW251" s="25" t="s">
        <v>7</v>
      </c>
      <c r="AX251" s="6"/>
    </row>
    <row r="252" spans="1:50" s="4" customFormat="1" x14ac:dyDescent="0.2">
      <c r="A252" s="3" t="s">
        <v>238</v>
      </c>
      <c r="B252" s="4" t="s">
        <v>239</v>
      </c>
      <c r="C252" s="4" t="s">
        <v>240</v>
      </c>
      <c r="D252" s="6">
        <v>5</v>
      </c>
      <c r="E252" s="6"/>
      <c r="F252" s="6">
        <v>5</v>
      </c>
      <c r="G252" s="6">
        <v>1</v>
      </c>
      <c r="H252" s="6"/>
      <c r="I252" s="6">
        <v>1</v>
      </c>
      <c r="J252" s="6"/>
      <c r="K252" s="6"/>
      <c r="L252" s="6"/>
      <c r="M252" s="6"/>
      <c r="N252" s="6"/>
      <c r="O252" s="6"/>
      <c r="P252" s="6"/>
      <c r="Q252" s="6"/>
      <c r="R252" s="6"/>
      <c r="S252" s="7"/>
      <c r="T252" s="6"/>
      <c r="U252" s="6"/>
      <c r="V252" s="6"/>
      <c r="W252" s="6"/>
      <c r="X252" s="6"/>
      <c r="Y252" s="6"/>
      <c r="Z252" s="6"/>
      <c r="AA252" s="6"/>
      <c r="AB252" s="6"/>
      <c r="AC252" s="5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>
        <v>2</v>
      </c>
      <c r="AU252" s="6"/>
      <c r="AV252" s="10">
        <f t="shared" si="6"/>
        <v>14</v>
      </c>
      <c r="AW252" s="25" t="s">
        <v>7</v>
      </c>
      <c r="AX252" s="6"/>
    </row>
    <row r="253" spans="1:50" s="2" customFormat="1" x14ac:dyDescent="0.2">
      <c r="A253" s="3" t="s">
        <v>241</v>
      </c>
      <c r="B253" s="4" t="s">
        <v>242</v>
      </c>
      <c r="C253" s="4" t="s">
        <v>243</v>
      </c>
      <c r="D253" s="6"/>
      <c r="E253" s="10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>
        <v>2</v>
      </c>
      <c r="S253" s="7"/>
      <c r="T253" s="6"/>
      <c r="U253" s="6"/>
      <c r="V253" s="6"/>
      <c r="W253" s="6"/>
      <c r="X253" s="6"/>
      <c r="Y253" s="6"/>
      <c r="Z253" s="6"/>
      <c r="AA253" s="6"/>
      <c r="AB253" s="6"/>
      <c r="AC253" s="5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10">
        <f t="shared" si="6"/>
        <v>2</v>
      </c>
      <c r="AW253" s="25" t="s">
        <v>7</v>
      </c>
      <c r="AX253" s="10"/>
    </row>
    <row r="254" spans="1:50" s="2" customFormat="1" x14ac:dyDescent="0.2">
      <c r="A254" s="3" t="s">
        <v>244</v>
      </c>
      <c r="B254" s="4" t="s">
        <v>242</v>
      </c>
      <c r="C254" s="4" t="s">
        <v>245</v>
      </c>
      <c r="D254" s="6"/>
      <c r="E254" s="10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>
        <v>2</v>
      </c>
      <c r="S254" s="7"/>
      <c r="T254" s="6"/>
      <c r="U254" s="6"/>
      <c r="V254" s="6"/>
      <c r="W254" s="6"/>
      <c r="X254" s="6"/>
      <c r="Y254" s="6"/>
      <c r="Z254" s="6"/>
      <c r="AA254" s="6"/>
      <c r="AB254" s="6"/>
      <c r="AC254" s="5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10">
        <f t="shared" si="6"/>
        <v>2</v>
      </c>
      <c r="AW254" s="25" t="s">
        <v>7</v>
      </c>
      <c r="AX254" s="10"/>
    </row>
    <row r="255" spans="1:50" s="2" customFormat="1" x14ac:dyDescent="0.2">
      <c r="A255" s="3" t="s">
        <v>246</v>
      </c>
      <c r="B255" s="4" t="s">
        <v>247</v>
      </c>
      <c r="C255" s="4" t="s">
        <v>248</v>
      </c>
      <c r="D255" s="6">
        <v>5</v>
      </c>
      <c r="E255" s="10">
        <v>5</v>
      </c>
      <c r="F255" s="6"/>
      <c r="G255" s="6"/>
      <c r="H255" s="6"/>
      <c r="I255" s="6">
        <v>2</v>
      </c>
      <c r="J255" s="6"/>
      <c r="K255" s="6"/>
      <c r="L255" s="6"/>
      <c r="M255" s="6"/>
      <c r="N255" s="6"/>
      <c r="O255" s="6"/>
      <c r="P255" s="6"/>
      <c r="Q255" s="6"/>
      <c r="R255" s="6"/>
      <c r="S255" s="7"/>
      <c r="T255" s="6"/>
      <c r="U255" s="6"/>
      <c r="V255" s="6"/>
      <c r="W255" s="6"/>
      <c r="X255" s="6"/>
      <c r="Y255" s="6"/>
      <c r="Z255" s="6"/>
      <c r="AA255" s="6"/>
      <c r="AB255" s="6"/>
      <c r="AC255" s="5"/>
      <c r="AD255" s="6"/>
      <c r="AE255" s="6"/>
      <c r="AF255" s="6"/>
      <c r="AG255" s="6">
        <v>4</v>
      </c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>
        <v>1</v>
      </c>
      <c r="AU255" s="6"/>
      <c r="AV255" s="10">
        <f t="shared" si="6"/>
        <v>17</v>
      </c>
      <c r="AW255" s="25" t="s">
        <v>7</v>
      </c>
      <c r="AX255" s="10"/>
    </row>
    <row r="256" spans="1:50" s="2" customFormat="1" x14ac:dyDescent="0.2">
      <c r="A256" s="3" t="s">
        <v>249</v>
      </c>
      <c r="B256" s="4" t="s">
        <v>247</v>
      </c>
      <c r="C256" s="4" t="s">
        <v>250</v>
      </c>
      <c r="D256" s="6">
        <v>5</v>
      </c>
      <c r="E256" s="10">
        <v>5</v>
      </c>
      <c r="F256" s="6">
        <v>10</v>
      </c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7"/>
      <c r="T256" s="6"/>
      <c r="U256" s="6"/>
      <c r="V256" s="6"/>
      <c r="W256" s="6"/>
      <c r="X256" s="6"/>
      <c r="Y256" s="6"/>
      <c r="Z256" s="6"/>
      <c r="AA256" s="6"/>
      <c r="AB256" s="6"/>
      <c r="AC256" s="5"/>
      <c r="AD256" s="6"/>
      <c r="AE256" s="6"/>
      <c r="AF256" s="6"/>
      <c r="AG256" s="6">
        <v>4</v>
      </c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10">
        <f t="shared" si="6"/>
        <v>24</v>
      </c>
      <c r="AW256" s="25" t="s">
        <v>7</v>
      </c>
      <c r="AX256" s="10"/>
    </row>
    <row r="257" spans="1:52" s="4" customFormat="1" x14ac:dyDescent="0.2">
      <c r="A257" s="3" t="s">
        <v>251</v>
      </c>
      <c r="B257" s="17" t="s">
        <v>247</v>
      </c>
      <c r="C257" s="4" t="s">
        <v>252</v>
      </c>
      <c r="D257" s="6">
        <v>5</v>
      </c>
      <c r="E257" s="6"/>
      <c r="F257" s="6">
        <v>10</v>
      </c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7"/>
      <c r="T257" s="6"/>
      <c r="U257" s="6"/>
      <c r="V257" s="6"/>
      <c r="W257" s="6"/>
      <c r="X257" s="6"/>
      <c r="Y257" s="6"/>
      <c r="Z257" s="6"/>
      <c r="AA257" s="6"/>
      <c r="AB257" s="6"/>
      <c r="AC257" s="5"/>
      <c r="AD257" s="6"/>
      <c r="AE257" s="6"/>
      <c r="AF257" s="6"/>
      <c r="AG257" s="6">
        <v>4</v>
      </c>
      <c r="AH257" s="6"/>
      <c r="AI257" s="6"/>
      <c r="AJ257" s="6"/>
      <c r="AK257" s="6"/>
      <c r="AL257" s="6"/>
      <c r="AM257" s="6"/>
      <c r="AN257" s="6"/>
      <c r="AO257" s="6">
        <v>3</v>
      </c>
      <c r="AP257" s="6">
        <v>3</v>
      </c>
      <c r="AQ257" s="6"/>
      <c r="AR257" s="6"/>
      <c r="AS257" s="6"/>
      <c r="AT257" s="6">
        <v>1</v>
      </c>
      <c r="AU257" s="6"/>
      <c r="AV257" s="10">
        <f t="shared" si="6"/>
        <v>26</v>
      </c>
      <c r="AW257" s="25" t="s">
        <v>7</v>
      </c>
      <c r="AX257" s="6"/>
    </row>
    <row r="258" spans="1:52" s="4" customFormat="1" x14ac:dyDescent="0.2">
      <c r="A258" s="3" t="s">
        <v>253</v>
      </c>
      <c r="B258" s="4" t="s">
        <v>247</v>
      </c>
      <c r="C258" s="4" t="s">
        <v>254</v>
      </c>
      <c r="D258" s="6"/>
      <c r="E258" s="6"/>
      <c r="F258" s="6">
        <v>10</v>
      </c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7"/>
      <c r="T258" s="6"/>
      <c r="U258" s="6"/>
      <c r="V258" s="6"/>
      <c r="W258" s="6"/>
      <c r="X258" s="6"/>
      <c r="Y258" s="6"/>
      <c r="Z258" s="6"/>
      <c r="AA258" s="6"/>
      <c r="AB258" s="6"/>
      <c r="AC258" s="5"/>
      <c r="AD258" s="6"/>
      <c r="AE258" s="6"/>
      <c r="AF258" s="6"/>
      <c r="AG258" s="6">
        <v>4</v>
      </c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10">
        <f t="shared" si="6"/>
        <v>14</v>
      </c>
      <c r="AW258" s="25" t="s">
        <v>7</v>
      </c>
      <c r="AX258" s="6"/>
    </row>
    <row r="259" spans="1:52" s="4" customFormat="1" x14ac:dyDescent="0.2">
      <c r="A259" s="3" t="s">
        <v>255</v>
      </c>
      <c r="B259" s="4" t="s">
        <v>196</v>
      </c>
      <c r="C259" s="4" t="s">
        <v>256</v>
      </c>
      <c r="D259" s="6">
        <v>5</v>
      </c>
      <c r="E259" s="6">
        <v>5</v>
      </c>
      <c r="F259" s="6">
        <v>10</v>
      </c>
      <c r="G259" s="6"/>
      <c r="H259" s="6"/>
      <c r="I259" s="6">
        <v>2</v>
      </c>
      <c r="J259" s="6"/>
      <c r="K259" s="6"/>
      <c r="L259" s="6"/>
      <c r="M259" s="6"/>
      <c r="N259" s="6"/>
      <c r="O259" s="6"/>
      <c r="P259" s="6"/>
      <c r="Q259" s="6"/>
      <c r="R259" s="6"/>
      <c r="S259" s="7"/>
      <c r="T259" s="6"/>
      <c r="U259" s="6"/>
      <c r="V259" s="6"/>
      <c r="W259" s="6"/>
      <c r="X259" s="6"/>
      <c r="Y259" s="6"/>
      <c r="Z259" s="6"/>
      <c r="AA259" s="6"/>
      <c r="AB259" s="6"/>
      <c r="AC259" s="5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>
        <v>3</v>
      </c>
      <c r="AU259" s="6"/>
      <c r="AV259" s="10">
        <f t="shared" si="6"/>
        <v>25</v>
      </c>
      <c r="AW259" s="25" t="s">
        <v>7</v>
      </c>
      <c r="AX259" s="6"/>
    </row>
    <row r="260" spans="1:52" s="4" customFormat="1" x14ac:dyDescent="0.2">
      <c r="A260" s="3" t="s">
        <v>257</v>
      </c>
      <c r="B260" s="4" t="s">
        <v>196</v>
      </c>
      <c r="C260" s="4" t="s">
        <v>258</v>
      </c>
      <c r="D260" s="6">
        <v>5</v>
      </c>
      <c r="E260" s="6">
        <v>5</v>
      </c>
      <c r="F260" s="6">
        <v>10</v>
      </c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7"/>
      <c r="T260" s="6"/>
      <c r="U260" s="6"/>
      <c r="V260" s="6"/>
      <c r="W260" s="6"/>
      <c r="X260" s="6"/>
      <c r="Y260" s="6"/>
      <c r="Z260" s="6"/>
      <c r="AA260" s="6"/>
      <c r="AB260" s="6"/>
      <c r="AC260" s="5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10">
        <f t="shared" si="6"/>
        <v>20</v>
      </c>
      <c r="AW260" s="25" t="s">
        <v>7</v>
      </c>
      <c r="AX260" s="6"/>
    </row>
    <row r="261" spans="1:52" s="4" customFormat="1" x14ac:dyDescent="0.2">
      <c r="A261" s="3" t="s">
        <v>259</v>
      </c>
      <c r="B261" s="4" t="s">
        <v>196</v>
      </c>
      <c r="C261" s="4" t="s">
        <v>260</v>
      </c>
      <c r="D261" s="6"/>
      <c r="E261" s="6"/>
      <c r="F261" s="6">
        <v>10</v>
      </c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7"/>
      <c r="T261" s="6"/>
      <c r="U261" s="6"/>
      <c r="V261" s="6"/>
      <c r="W261" s="6"/>
      <c r="X261" s="6"/>
      <c r="Y261" s="6"/>
      <c r="Z261" s="6"/>
      <c r="AA261" s="6"/>
      <c r="AB261" s="6"/>
      <c r="AC261" s="5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>
        <v>3</v>
      </c>
      <c r="AU261" s="6"/>
      <c r="AV261" s="10">
        <f t="shared" si="6"/>
        <v>13</v>
      </c>
      <c r="AW261" s="25" t="s">
        <v>7</v>
      </c>
      <c r="AX261" s="6"/>
    </row>
    <row r="262" spans="1:52" s="4" customFormat="1" x14ac:dyDescent="0.2">
      <c r="A262" s="3" t="s">
        <v>261</v>
      </c>
      <c r="B262" s="4" t="s">
        <v>196</v>
      </c>
      <c r="C262" s="4" t="s">
        <v>262</v>
      </c>
      <c r="D262" s="6">
        <v>5</v>
      </c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7"/>
      <c r="T262" s="6"/>
      <c r="U262" s="6"/>
      <c r="V262" s="6"/>
      <c r="W262" s="6"/>
      <c r="X262" s="6"/>
      <c r="Y262" s="6"/>
      <c r="Z262" s="6"/>
      <c r="AA262" s="6"/>
      <c r="AB262" s="6"/>
      <c r="AC262" s="5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10">
        <f t="shared" ref="AV262:AV325" si="7">SUM(D262:AU262)</f>
        <v>5</v>
      </c>
      <c r="AW262" s="25" t="s">
        <v>7</v>
      </c>
      <c r="AX262" s="6"/>
    </row>
    <row r="263" spans="1:52" s="4" customFormat="1" x14ac:dyDescent="0.2">
      <c r="A263" s="3" t="s">
        <v>263</v>
      </c>
      <c r="B263" s="4" t="s">
        <v>196</v>
      </c>
      <c r="C263" s="4" t="s">
        <v>264</v>
      </c>
      <c r="D263" s="6">
        <v>5</v>
      </c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7"/>
      <c r="T263" s="6"/>
      <c r="U263" s="6"/>
      <c r="V263" s="6"/>
      <c r="W263" s="6"/>
      <c r="X263" s="6"/>
      <c r="Y263" s="6"/>
      <c r="Z263" s="6"/>
      <c r="AA263" s="6"/>
      <c r="AB263" s="6"/>
      <c r="AC263" s="5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>
        <v>4</v>
      </c>
      <c r="AU263" s="6"/>
      <c r="AV263" s="10">
        <f t="shared" si="7"/>
        <v>9</v>
      </c>
      <c r="AW263" s="25" t="s">
        <v>7</v>
      </c>
      <c r="AX263" s="6"/>
    </row>
    <row r="264" spans="1:52" s="4" customFormat="1" x14ac:dyDescent="0.2">
      <c r="A264" s="3" t="s">
        <v>265</v>
      </c>
      <c r="B264" s="4" t="s">
        <v>196</v>
      </c>
      <c r="C264" s="4" t="s">
        <v>266</v>
      </c>
      <c r="D264" s="6">
        <v>5</v>
      </c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7"/>
      <c r="T264" s="6"/>
      <c r="U264" s="6"/>
      <c r="V264" s="6"/>
      <c r="W264" s="6"/>
      <c r="X264" s="6"/>
      <c r="Y264" s="6"/>
      <c r="Z264" s="6"/>
      <c r="AA264" s="6"/>
      <c r="AB264" s="6"/>
      <c r="AC264" s="5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>
        <v>4</v>
      </c>
      <c r="AU264" s="6"/>
      <c r="AV264" s="10">
        <f t="shared" si="7"/>
        <v>9</v>
      </c>
      <c r="AW264" s="25" t="s">
        <v>7</v>
      </c>
      <c r="AX264" s="6"/>
    </row>
    <row r="265" spans="1:52" s="4" customFormat="1" x14ac:dyDescent="0.2">
      <c r="A265" s="3" t="s">
        <v>267</v>
      </c>
      <c r="B265" s="4" t="s">
        <v>268</v>
      </c>
      <c r="D265" s="6"/>
      <c r="E265" s="6"/>
      <c r="F265" s="6">
        <v>20</v>
      </c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7"/>
      <c r="T265" s="6"/>
      <c r="U265" s="6"/>
      <c r="V265" s="6"/>
      <c r="W265" s="6"/>
      <c r="X265" s="6"/>
      <c r="Y265" s="6"/>
      <c r="Z265" s="6"/>
      <c r="AA265" s="6"/>
      <c r="AB265" s="6"/>
      <c r="AC265" s="5"/>
      <c r="AD265" s="6"/>
      <c r="AE265" s="6"/>
      <c r="AF265" s="6"/>
      <c r="AG265" s="6">
        <v>10</v>
      </c>
      <c r="AH265" s="6">
        <v>10</v>
      </c>
      <c r="AI265" s="6">
        <v>10</v>
      </c>
      <c r="AJ265" s="6">
        <v>10</v>
      </c>
      <c r="AK265" s="6">
        <v>10</v>
      </c>
      <c r="AL265" s="6"/>
      <c r="AM265" s="6"/>
      <c r="AN265" s="6">
        <v>50</v>
      </c>
      <c r="AO265" s="6"/>
      <c r="AP265" s="6"/>
      <c r="AQ265" s="6">
        <v>5</v>
      </c>
      <c r="AR265" s="6"/>
      <c r="AS265" s="6"/>
      <c r="AT265" s="6"/>
      <c r="AU265" s="6"/>
      <c r="AV265" s="10">
        <f t="shared" si="7"/>
        <v>125</v>
      </c>
      <c r="AW265" s="25" t="s">
        <v>7</v>
      </c>
      <c r="AX265" s="6"/>
      <c r="AZ265" s="2"/>
    </row>
    <row r="266" spans="1:52" s="4" customFormat="1" x14ac:dyDescent="0.2">
      <c r="A266" s="3" t="s">
        <v>269</v>
      </c>
      <c r="B266" s="4" t="s">
        <v>270</v>
      </c>
      <c r="C266" s="4" t="s">
        <v>271</v>
      </c>
      <c r="D266" s="6"/>
      <c r="E266" s="6">
        <v>2</v>
      </c>
      <c r="F266" s="6">
        <v>10</v>
      </c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7"/>
      <c r="T266" s="6"/>
      <c r="U266" s="6"/>
      <c r="V266" s="6"/>
      <c r="W266" s="6"/>
      <c r="X266" s="6"/>
      <c r="Y266" s="6"/>
      <c r="Z266" s="6"/>
      <c r="AA266" s="6"/>
      <c r="AB266" s="6"/>
      <c r="AC266" s="5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10">
        <f t="shared" si="7"/>
        <v>12</v>
      </c>
      <c r="AW266" s="25" t="s">
        <v>7</v>
      </c>
      <c r="AX266" s="6"/>
    </row>
    <row r="267" spans="1:52" s="4" customFormat="1" x14ac:dyDescent="0.2">
      <c r="A267" s="3" t="s">
        <v>272</v>
      </c>
      <c r="B267" s="4" t="s">
        <v>270</v>
      </c>
      <c r="C267" s="4" t="s">
        <v>273</v>
      </c>
      <c r="D267" s="6"/>
      <c r="E267" s="6"/>
      <c r="F267" s="6">
        <v>5</v>
      </c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7"/>
      <c r="T267" s="6"/>
      <c r="U267" s="6"/>
      <c r="V267" s="6"/>
      <c r="W267" s="6"/>
      <c r="X267" s="6"/>
      <c r="Y267" s="6"/>
      <c r="Z267" s="6"/>
      <c r="AA267" s="6"/>
      <c r="AB267" s="6"/>
      <c r="AC267" s="5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>
        <v>2</v>
      </c>
      <c r="AU267" s="6"/>
      <c r="AV267" s="10">
        <f t="shared" si="7"/>
        <v>7</v>
      </c>
      <c r="AW267" s="25" t="s">
        <v>7</v>
      </c>
      <c r="AX267" s="6"/>
    </row>
    <row r="268" spans="1:52" s="2" customFormat="1" x14ac:dyDescent="0.2">
      <c r="A268" s="3" t="s">
        <v>274</v>
      </c>
      <c r="B268" s="4" t="s">
        <v>270</v>
      </c>
      <c r="C268" s="4" t="s">
        <v>275</v>
      </c>
      <c r="D268" s="6">
        <v>5</v>
      </c>
      <c r="E268" s="10">
        <v>2</v>
      </c>
      <c r="F268" s="6">
        <v>10</v>
      </c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>
        <v>1</v>
      </c>
      <c r="S268" s="7"/>
      <c r="T268" s="6"/>
      <c r="U268" s="6"/>
      <c r="V268" s="6"/>
      <c r="W268" s="6"/>
      <c r="X268" s="6"/>
      <c r="Y268" s="6"/>
      <c r="Z268" s="6"/>
      <c r="AA268" s="6"/>
      <c r="AB268" s="6"/>
      <c r="AC268" s="5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>
        <v>3</v>
      </c>
      <c r="AO268" s="6"/>
      <c r="AP268" s="6"/>
      <c r="AQ268" s="6"/>
      <c r="AR268" s="6"/>
      <c r="AS268" s="6"/>
      <c r="AT268" s="6">
        <v>2</v>
      </c>
      <c r="AU268" s="6"/>
      <c r="AV268" s="10">
        <f t="shared" si="7"/>
        <v>23</v>
      </c>
      <c r="AW268" s="25" t="s">
        <v>7</v>
      </c>
      <c r="AX268" s="10"/>
    </row>
    <row r="269" spans="1:52" s="2" customFormat="1" x14ac:dyDescent="0.2">
      <c r="A269" s="3" t="s">
        <v>276</v>
      </c>
      <c r="B269" s="4" t="s">
        <v>270</v>
      </c>
      <c r="C269" s="4" t="s">
        <v>277</v>
      </c>
      <c r="D269" s="6"/>
      <c r="E269" s="10"/>
      <c r="F269" s="6">
        <v>5</v>
      </c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>
        <v>1</v>
      </c>
      <c r="S269" s="7"/>
      <c r="T269" s="6"/>
      <c r="U269" s="6"/>
      <c r="V269" s="6"/>
      <c r="W269" s="6"/>
      <c r="X269" s="6"/>
      <c r="Y269" s="6"/>
      <c r="Z269" s="6"/>
      <c r="AA269" s="6"/>
      <c r="AB269" s="6"/>
      <c r="AC269" s="5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>
        <v>3</v>
      </c>
      <c r="AO269" s="6"/>
      <c r="AP269" s="6"/>
      <c r="AQ269" s="6"/>
      <c r="AR269" s="6"/>
      <c r="AS269" s="6"/>
      <c r="AT269" s="6">
        <v>2</v>
      </c>
      <c r="AU269" s="6"/>
      <c r="AV269" s="10">
        <f t="shared" si="7"/>
        <v>11</v>
      </c>
      <c r="AW269" s="25" t="s">
        <v>7</v>
      </c>
      <c r="AX269" s="10"/>
    </row>
    <row r="270" spans="1:52" s="2" customFormat="1" x14ac:dyDescent="0.2">
      <c r="A270" s="3" t="s">
        <v>278</v>
      </c>
      <c r="B270" s="4" t="s">
        <v>270</v>
      </c>
      <c r="C270" s="4" t="s">
        <v>279</v>
      </c>
      <c r="D270" s="6">
        <v>5</v>
      </c>
      <c r="E270" s="10">
        <v>2</v>
      </c>
      <c r="F270" s="6">
        <v>10</v>
      </c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>
        <v>1</v>
      </c>
      <c r="S270" s="7"/>
      <c r="T270" s="6"/>
      <c r="U270" s="6"/>
      <c r="V270" s="6"/>
      <c r="W270" s="6"/>
      <c r="X270" s="6"/>
      <c r="Y270" s="6"/>
      <c r="Z270" s="6"/>
      <c r="AA270" s="6"/>
      <c r="AB270" s="6"/>
      <c r="AC270" s="5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10">
        <f t="shared" si="7"/>
        <v>18</v>
      </c>
      <c r="AW270" s="25" t="s">
        <v>7</v>
      </c>
      <c r="AX270" s="10"/>
    </row>
    <row r="271" spans="1:52" s="2" customFormat="1" x14ac:dyDescent="0.2">
      <c r="A271" s="3" t="s">
        <v>280</v>
      </c>
      <c r="B271" s="4" t="s">
        <v>281</v>
      </c>
      <c r="C271" s="4" t="str">
        <f>"100X100 MM"</f>
        <v>100X100 MM</v>
      </c>
      <c r="D271" s="6">
        <v>10</v>
      </c>
      <c r="E271" s="10"/>
      <c r="F271" s="6">
        <v>15</v>
      </c>
      <c r="G271" s="6">
        <v>3</v>
      </c>
      <c r="H271" s="6"/>
      <c r="I271" s="6">
        <v>3</v>
      </c>
      <c r="J271" s="6"/>
      <c r="K271" s="6"/>
      <c r="L271" s="6"/>
      <c r="M271" s="6"/>
      <c r="N271" s="6"/>
      <c r="O271" s="6"/>
      <c r="P271" s="6"/>
      <c r="Q271" s="6"/>
      <c r="R271" s="6">
        <v>2</v>
      </c>
      <c r="S271" s="7"/>
      <c r="T271" s="6"/>
      <c r="U271" s="6"/>
      <c r="V271" s="6"/>
      <c r="W271" s="6"/>
      <c r="X271" s="6"/>
      <c r="Y271" s="6"/>
      <c r="Z271" s="6"/>
      <c r="AA271" s="6"/>
      <c r="AB271" s="6"/>
      <c r="AC271" s="5"/>
      <c r="AD271" s="6"/>
      <c r="AE271" s="6"/>
      <c r="AF271" s="6"/>
      <c r="AG271" s="6">
        <v>1</v>
      </c>
      <c r="AH271" s="6">
        <v>1</v>
      </c>
      <c r="AI271" s="6">
        <v>1</v>
      </c>
      <c r="AJ271" s="6">
        <v>1</v>
      </c>
      <c r="AK271" s="6">
        <v>1</v>
      </c>
      <c r="AL271" s="6">
        <v>1</v>
      </c>
      <c r="AM271" s="6">
        <v>1</v>
      </c>
      <c r="AN271" s="6"/>
      <c r="AO271" s="6">
        <v>2</v>
      </c>
      <c r="AP271" s="6">
        <v>2</v>
      </c>
      <c r="AQ271" s="6"/>
      <c r="AR271" s="6"/>
      <c r="AS271" s="6">
        <v>1</v>
      </c>
      <c r="AT271" s="6">
        <v>2</v>
      </c>
      <c r="AU271" s="6"/>
      <c r="AV271" s="10">
        <f t="shared" si="7"/>
        <v>47</v>
      </c>
      <c r="AW271" s="25" t="s">
        <v>7</v>
      </c>
      <c r="AX271" s="10"/>
    </row>
    <row r="272" spans="1:52" s="2" customFormat="1" x14ac:dyDescent="0.2">
      <c r="A272" s="3" t="s">
        <v>282</v>
      </c>
      <c r="B272" s="4" t="s">
        <v>224</v>
      </c>
      <c r="C272" s="4" t="str">
        <f>"050X040 MM"</f>
        <v>050X040 MM</v>
      </c>
      <c r="D272" s="6"/>
      <c r="E272" s="10"/>
      <c r="F272" s="6"/>
      <c r="G272" s="6"/>
      <c r="H272" s="6"/>
      <c r="I272" s="6">
        <v>4</v>
      </c>
      <c r="J272" s="6"/>
      <c r="K272" s="6"/>
      <c r="L272" s="6"/>
      <c r="M272" s="6"/>
      <c r="N272" s="6"/>
      <c r="O272" s="6"/>
      <c r="P272" s="6"/>
      <c r="Q272" s="6"/>
      <c r="R272" s="6"/>
      <c r="S272" s="7"/>
      <c r="T272" s="6"/>
      <c r="U272" s="6"/>
      <c r="V272" s="6"/>
      <c r="W272" s="6"/>
      <c r="X272" s="6"/>
      <c r="Y272" s="6"/>
      <c r="Z272" s="6"/>
      <c r="AA272" s="6"/>
      <c r="AB272" s="6"/>
      <c r="AC272" s="5"/>
      <c r="AD272" s="6"/>
      <c r="AE272" s="6"/>
      <c r="AF272" s="6"/>
      <c r="AG272" s="6">
        <v>2</v>
      </c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>
        <v>2</v>
      </c>
      <c r="AU272" s="6"/>
      <c r="AV272" s="10">
        <f t="shared" si="7"/>
        <v>8</v>
      </c>
      <c r="AW272" s="25" t="s">
        <v>7</v>
      </c>
      <c r="AX272" s="10"/>
    </row>
    <row r="273" spans="1:92" s="4" customFormat="1" x14ac:dyDescent="0.2">
      <c r="A273" s="3" t="s">
        <v>283</v>
      </c>
      <c r="B273" s="4" t="s">
        <v>224</v>
      </c>
      <c r="C273" s="4" t="str">
        <f>"075X075 MM"</f>
        <v>075X075 MM</v>
      </c>
      <c r="D273" s="6"/>
      <c r="E273" s="6"/>
      <c r="F273" s="6"/>
      <c r="G273" s="6"/>
      <c r="H273" s="6"/>
      <c r="I273" s="6">
        <v>2</v>
      </c>
      <c r="J273" s="6"/>
      <c r="K273" s="6"/>
      <c r="L273" s="6"/>
      <c r="M273" s="6"/>
      <c r="N273" s="6"/>
      <c r="O273" s="6"/>
      <c r="P273" s="6"/>
      <c r="Q273" s="6"/>
      <c r="R273" s="6">
        <v>2</v>
      </c>
      <c r="S273" s="7"/>
      <c r="T273" s="6"/>
      <c r="U273" s="6"/>
      <c r="V273" s="6"/>
      <c r="W273" s="6"/>
      <c r="X273" s="6"/>
      <c r="Y273" s="6"/>
      <c r="Z273" s="6"/>
      <c r="AA273" s="6"/>
      <c r="AB273" s="6"/>
      <c r="AC273" s="5"/>
      <c r="AD273" s="6"/>
      <c r="AE273" s="6"/>
      <c r="AF273" s="6"/>
      <c r="AG273" s="6">
        <v>2</v>
      </c>
      <c r="AH273" s="6"/>
      <c r="AI273" s="6">
        <v>2</v>
      </c>
      <c r="AJ273" s="6"/>
      <c r="AK273" s="6">
        <v>1</v>
      </c>
      <c r="AL273" s="6"/>
      <c r="AM273" s="6"/>
      <c r="AN273" s="6"/>
      <c r="AO273" s="6"/>
      <c r="AP273" s="6"/>
      <c r="AQ273" s="6">
        <v>1</v>
      </c>
      <c r="AR273" s="6">
        <v>1</v>
      </c>
      <c r="AS273" s="6"/>
      <c r="AT273" s="6"/>
      <c r="AU273" s="6"/>
      <c r="AV273" s="10">
        <f t="shared" si="7"/>
        <v>11</v>
      </c>
      <c r="AW273" s="25" t="s">
        <v>7</v>
      </c>
      <c r="AX273" s="6"/>
    </row>
    <row r="274" spans="1:92" s="4" customFormat="1" x14ac:dyDescent="0.2">
      <c r="A274" s="3" t="s">
        <v>284</v>
      </c>
      <c r="B274" s="4" t="s">
        <v>225</v>
      </c>
      <c r="C274" s="4" t="s">
        <v>285</v>
      </c>
      <c r="D274" s="6"/>
      <c r="E274" s="6"/>
      <c r="F274" s="6"/>
      <c r="G274" s="6">
        <v>5</v>
      </c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7"/>
      <c r="T274" s="6"/>
      <c r="U274" s="6"/>
      <c r="V274" s="6"/>
      <c r="W274" s="6"/>
      <c r="X274" s="6"/>
      <c r="Y274" s="6"/>
      <c r="Z274" s="6"/>
      <c r="AA274" s="6"/>
      <c r="AB274" s="6"/>
      <c r="AC274" s="5"/>
      <c r="AD274" s="6"/>
      <c r="AE274" s="6"/>
      <c r="AF274" s="6"/>
      <c r="AG274" s="6">
        <v>2</v>
      </c>
      <c r="AH274" s="6"/>
      <c r="AI274" s="6"/>
      <c r="AJ274" s="6">
        <v>2</v>
      </c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10">
        <f t="shared" si="7"/>
        <v>9</v>
      </c>
      <c r="AW274" s="25" t="s">
        <v>7</v>
      </c>
      <c r="AX274" s="6"/>
    </row>
    <row r="275" spans="1:92" s="2" customFormat="1" x14ac:dyDescent="0.2">
      <c r="A275" s="3" t="s">
        <v>286</v>
      </c>
      <c r="B275" s="2" t="s">
        <v>287</v>
      </c>
      <c r="D275" s="6">
        <v>3</v>
      </c>
      <c r="E275" s="10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>
        <v>1</v>
      </c>
      <c r="S275" s="7"/>
      <c r="T275" s="6"/>
      <c r="U275" s="6"/>
      <c r="V275" s="6"/>
      <c r="W275" s="6"/>
      <c r="X275" s="6"/>
      <c r="Y275" s="6"/>
      <c r="Z275" s="6"/>
      <c r="AA275" s="6"/>
      <c r="AB275" s="6"/>
      <c r="AC275" s="5"/>
      <c r="AD275" s="6"/>
      <c r="AE275" s="6"/>
      <c r="AF275" s="6"/>
      <c r="AG275" s="6"/>
      <c r="AH275" s="6"/>
      <c r="AI275" s="6"/>
      <c r="AJ275" s="6">
        <v>1</v>
      </c>
      <c r="AK275" s="6"/>
      <c r="AL275" s="6"/>
      <c r="AM275" s="6"/>
      <c r="AN275" s="6"/>
      <c r="AO275" s="6">
        <v>1</v>
      </c>
      <c r="AP275" s="6">
        <v>1</v>
      </c>
      <c r="AQ275" s="6"/>
      <c r="AR275" s="6"/>
      <c r="AS275" s="6"/>
      <c r="AT275" s="6"/>
      <c r="AU275" s="6"/>
      <c r="AV275" s="10">
        <f t="shared" si="7"/>
        <v>7</v>
      </c>
      <c r="AW275" s="25" t="s">
        <v>19</v>
      </c>
      <c r="AX275" s="10"/>
    </row>
    <row r="276" spans="1:92" s="2" customFormat="1" x14ac:dyDescent="0.2">
      <c r="A276" s="3" t="s">
        <v>288</v>
      </c>
      <c r="B276" s="4" t="s">
        <v>289</v>
      </c>
      <c r="C276" s="4" t="s">
        <v>290</v>
      </c>
      <c r="D276" s="6"/>
      <c r="E276" s="10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7"/>
      <c r="T276" s="6"/>
      <c r="U276" s="6"/>
      <c r="V276" s="6"/>
      <c r="W276" s="6"/>
      <c r="X276" s="6"/>
      <c r="Y276" s="6"/>
      <c r="Z276" s="6"/>
      <c r="AA276" s="6"/>
      <c r="AB276" s="6"/>
      <c r="AC276" s="5"/>
      <c r="AD276" s="6"/>
      <c r="AE276" s="6"/>
      <c r="AF276" s="6"/>
      <c r="AG276" s="6">
        <v>10</v>
      </c>
      <c r="AH276" s="6">
        <v>10</v>
      </c>
      <c r="AI276" s="6">
        <v>10</v>
      </c>
      <c r="AJ276" s="6">
        <v>10</v>
      </c>
      <c r="AK276" s="6"/>
      <c r="AL276" s="6"/>
      <c r="AM276" s="6"/>
      <c r="AN276" s="6">
        <v>1</v>
      </c>
      <c r="AO276" s="6"/>
      <c r="AP276" s="6"/>
      <c r="AQ276" s="6"/>
      <c r="AR276" s="6"/>
      <c r="AS276" s="6"/>
      <c r="AT276" s="6"/>
      <c r="AU276" s="6"/>
      <c r="AV276" s="10">
        <f t="shared" si="7"/>
        <v>41</v>
      </c>
      <c r="AW276" s="25" t="s">
        <v>19</v>
      </c>
      <c r="AX276" s="10"/>
    </row>
    <row r="277" spans="1:92" s="4" customFormat="1" x14ac:dyDescent="0.2">
      <c r="A277" s="3" t="s">
        <v>291</v>
      </c>
      <c r="B277" s="4" t="s">
        <v>292</v>
      </c>
      <c r="C277" s="4" t="s">
        <v>293</v>
      </c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7"/>
      <c r="T277" s="6"/>
      <c r="U277" s="6"/>
      <c r="V277" s="6"/>
      <c r="W277" s="6"/>
      <c r="X277" s="6"/>
      <c r="Y277" s="6"/>
      <c r="Z277" s="6"/>
      <c r="AA277" s="6"/>
      <c r="AB277" s="6"/>
      <c r="AC277" s="5"/>
      <c r="AD277" s="6"/>
      <c r="AE277" s="6"/>
      <c r="AF277" s="6"/>
      <c r="AG277" s="6"/>
      <c r="AH277" s="6"/>
      <c r="AI277" s="6"/>
      <c r="AJ277" s="6"/>
      <c r="AK277" s="6">
        <v>1</v>
      </c>
      <c r="AL277" s="6"/>
      <c r="AM277" s="6"/>
      <c r="AN277" s="6"/>
      <c r="AO277" s="6"/>
      <c r="AP277" s="6">
        <v>1</v>
      </c>
      <c r="AQ277" s="6"/>
      <c r="AR277" s="6"/>
      <c r="AS277" s="6"/>
      <c r="AT277" s="6"/>
      <c r="AU277" s="6"/>
      <c r="AV277" s="10">
        <f t="shared" si="7"/>
        <v>2</v>
      </c>
      <c r="AW277" s="25" t="s">
        <v>7</v>
      </c>
      <c r="AX277" s="6"/>
    </row>
    <row r="278" spans="1:92" s="4" customFormat="1" x14ac:dyDescent="0.2">
      <c r="A278" s="3" t="s">
        <v>294</v>
      </c>
      <c r="B278" s="4" t="s">
        <v>295</v>
      </c>
      <c r="C278" s="4" t="s">
        <v>296</v>
      </c>
      <c r="D278" s="6">
        <v>5</v>
      </c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7"/>
      <c r="T278" s="6"/>
      <c r="U278" s="6"/>
      <c r="V278" s="6"/>
      <c r="W278" s="6"/>
      <c r="X278" s="6"/>
      <c r="Y278" s="6"/>
      <c r="Z278" s="6"/>
      <c r="AA278" s="6"/>
      <c r="AB278" s="6"/>
      <c r="AC278" s="5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>
        <v>10</v>
      </c>
      <c r="AO278" s="6"/>
      <c r="AP278" s="6"/>
      <c r="AQ278" s="6"/>
      <c r="AR278" s="6"/>
      <c r="AS278" s="6"/>
      <c r="AT278" s="6"/>
      <c r="AU278" s="6"/>
      <c r="AV278" s="10">
        <f t="shared" si="7"/>
        <v>15</v>
      </c>
      <c r="AW278" s="25" t="s">
        <v>7</v>
      </c>
      <c r="AX278" s="6"/>
    </row>
    <row r="279" spans="1:92" s="4" customFormat="1" x14ac:dyDescent="0.2">
      <c r="A279" s="3" t="s">
        <v>297</v>
      </c>
      <c r="B279" s="4" t="s">
        <v>298</v>
      </c>
      <c r="C279" s="4" t="s">
        <v>299</v>
      </c>
      <c r="D279" s="6">
        <v>5</v>
      </c>
      <c r="E279" s="6"/>
      <c r="F279" s="6">
        <v>20</v>
      </c>
      <c r="G279" s="6">
        <v>10</v>
      </c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>
        <v>5</v>
      </c>
      <c r="S279" s="7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>
        <v>1</v>
      </c>
      <c r="AL279" s="6"/>
      <c r="AM279" s="6"/>
      <c r="AN279" s="6">
        <v>10</v>
      </c>
      <c r="AO279" s="6"/>
      <c r="AP279" s="6"/>
      <c r="AQ279" s="6"/>
      <c r="AR279" s="6"/>
      <c r="AS279" s="6"/>
      <c r="AT279" s="6"/>
      <c r="AU279" s="6"/>
      <c r="AV279" s="10">
        <f t="shared" si="7"/>
        <v>51</v>
      </c>
      <c r="AW279" s="25" t="s">
        <v>7</v>
      </c>
      <c r="AX279" s="6"/>
    </row>
    <row r="280" spans="1:92" x14ac:dyDescent="0.2">
      <c r="A280" s="3" t="s">
        <v>300</v>
      </c>
      <c r="B280" s="4" t="s">
        <v>301</v>
      </c>
      <c r="C280" s="4" t="s">
        <v>302</v>
      </c>
      <c r="D280" s="6">
        <v>2</v>
      </c>
      <c r="F280" s="6">
        <v>2</v>
      </c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7"/>
      <c r="T280" s="6"/>
      <c r="U280" s="6"/>
      <c r="V280" s="6"/>
      <c r="W280" s="6"/>
      <c r="X280" s="6"/>
      <c r="Y280" s="6"/>
      <c r="Z280" s="6"/>
      <c r="AA280" s="6"/>
      <c r="AB280" s="6"/>
      <c r="AC280" s="8"/>
      <c r="AD280" s="6"/>
      <c r="AE280" s="8"/>
      <c r="AF280" s="6"/>
      <c r="AG280" s="6">
        <v>1</v>
      </c>
      <c r="AH280" s="6"/>
      <c r="AI280" s="6"/>
      <c r="AJ280" s="6"/>
      <c r="AK280" s="6"/>
      <c r="AL280" s="6"/>
      <c r="AM280" s="6"/>
      <c r="AN280" s="6"/>
      <c r="AO280" s="9"/>
      <c r="AP280" s="9"/>
      <c r="AQ280" s="6"/>
      <c r="AR280" s="6"/>
      <c r="AS280" s="6"/>
      <c r="AT280" s="6"/>
      <c r="AU280" s="6"/>
      <c r="AV280" s="10">
        <f t="shared" si="7"/>
        <v>5</v>
      </c>
      <c r="AW280" s="25" t="s">
        <v>19</v>
      </c>
      <c r="AX280" s="10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</row>
    <row r="281" spans="1:92" x14ac:dyDescent="0.2">
      <c r="A281" s="3" t="s">
        <v>303</v>
      </c>
      <c r="B281" s="2" t="s">
        <v>304</v>
      </c>
      <c r="C281" s="2" t="s">
        <v>179</v>
      </c>
      <c r="D281" s="6">
        <v>30</v>
      </c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7"/>
      <c r="T281" s="6"/>
      <c r="U281" s="6"/>
      <c r="V281" s="6"/>
      <c r="W281" s="6"/>
      <c r="X281" s="6"/>
      <c r="Y281" s="6"/>
      <c r="Z281" s="6"/>
      <c r="AA281" s="6"/>
      <c r="AB281" s="6"/>
      <c r="AC281" s="8"/>
      <c r="AD281" s="6"/>
      <c r="AE281" s="8"/>
      <c r="AF281" s="6"/>
      <c r="AG281" s="6"/>
      <c r="AH281" s="6"/>
      <c r="AI281" s="6"/>
      <c r="AJ281" s="6"/>
      <c r="AK281" s="6">
        <v>1</v>
      </c>
      <c r="AL281" s="6"/>
      <c r="AM281" s="6"/>
      <c r="AN281" s="6"/>
      <c r="AO281" s="9"/>
      <c r="AP281" s="9"/>
      <c r="AQ281" s="6"/>
      <c r="AR281" s="6"/>
      <c r="AS281" s="6"/>
      <c r="AT281" s="6"/>
      <c r="AU281" s="6"/>
      <c r="AV281" s="10">
        <f t="shared" si="7"/>
        <v>31</v>
      </c>
      <c r="AW281" s="25" t="s">
        <v>19</v>
      </c>
      <c r="AX281" s="10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</row>
    <row r="282" spans="1:92" x14ac:dyDescent="0.2">
      <c r="A282" s="3" t="s">
        <v>305</v>
      </c>
      <c r="B282" s="4" t="s">
        <v>306</v>
      </c>
      <c r="C282" s="4" t="s">
        <v>307</v>
      </c>
      <c r="D282" s="6"/>
      <c r="F282" s="6">
        <v>1</v>
      </c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7"/>
      <c r="T282" s="6"/>
      <c r="U282" s="6"/>
      <c r="V282" s="6"/>
      <c r="W282" s="6"/>
      <c r="X282" s="6"/>
      <c r="Y282" s="6"/>
      <c r="Z282" s="6"/>
      <c r="AA282" s="6"/>
      <c r="AB282" s="6"/>
      <c r="AC282" s="8"/>
      <c r="AD282" s="6"/>
      <c r="AE282" s="8"/>
      <c r="AF282" s="6"/>
      <c r="AG282" s="6"/>
      <c r="AH282" s="6"/>
      <c r="AI282" s="6"/>
      <c r="AJ282" s="6"/>
      <c r="AK282" s="6">
        <v>1</v>
      </c>
      <c r="AN282" s="10"/>
      <c r="AO282" s="9"/>
      <c r="AP282" s="9"/>
      <c r="AQ282" s="6"/>
      <c r="AR282" s="6"/>
      <c r="AS282" s="6"/>
      <c r="AT282" s="6"/>
      <c r="AU282" s="6"/>
      <c r="AV282" s="10">
        <f t="shared" si="7"/>
        <v>2</v>
      </c>
      <c r="AW282" s="25" t="s">
        <v>7</v>
      </c>
      <c r="AX282" s="10"/>
      <c r="AY282" s="2"/>
      <c r="AZ282" s="2"/>
      <c r="BA282" s="2"/>
    </row>
    <row r="283" spans="1:92" x14ac:dyDescent="0.2">
      <c r="A283" s="3" t="s">
        <v>308</v>
      </c>
      <c r="B283" s="1" t="s">
        <v>309</v>
      </c>
      <c r="C283" s="1" t="s">
        <v>310</v>
      </c>
      <c r="D283" s="10">
        <v>2</v>
      </c>
      <c r="F283" s="10">
        <v>20</v>
      </c>
      <c r="AC283" s="20"/>
      <c r="AE283" s="10"/>
      <c r="AO283" s="10"/>
      <c r="AP283" s="10"/>
      <c r="AV283" s="10">
        <f t="shared" si="7"/>
        <v>22</v>
      </c>
      <c r="AW283" s="25" t="s">
        <v>19</v>
      </c>
    </row>
    <row r="284" spans="1:92" x14ac:dyDescent="0.2">
      <c r="A284" s="3" t="s">
        <v>311</v>
      </c>
      <c r="B284" s="2" t="s">
        <v>312</v>
      </c>
      <c r="C284" s="2" t="s">
        <v>115</v>
      </c>
      <c r="AC284" s="13"/>
      <c r="AD284" s="10"/>
      <c r="AF284" s="10"/>
      <c r="AG284" s="10">
        <v>10</v>
      </c>
      <c r="AH284" s="10"/>
      <c r="AL284" s="10">
        <v>1</v>
      </c>
      <c r="AM284" s="10">
        <v>1</v>
      </c>
      <c r="AO284" s="10"/>
      <c r="AP284" s="10"/>
      <c r="AV284" s="10">
        <f t="shared" si="7"/>
        <v>12</v>
      </c>
      <c r="AW284" s="25" t="s">
        <v>7</v>
      </c>
      <c r="AX284" s="10"/>
      <c r="AY284" s="2"/>
      <c r="AZ284" s="2"/>
      <c r="BA284" s="2"/>
    </row>
    <row r="285" spans="1:92" x14ac:dyDescent="0.2">
      <c r="A285" s="3" t="s">
        <v>313</v>
      </c>
      <c r="B285" s="4" t="s">
        <v>314</v>
      </c>
      <c r="C285" s="4" t="str">
        <f>"0,5 MM"</f>
        <v>0,5 MM</v>
      </c>
      <c r="D285" s="6"/>
      <c r="AC285" s="13"/>
      <c r="AD285" s="10"/>
      <c r="AF285" s="10"/>
      <c r="AH285" s="10"/>
      <c r="AK285" s="10">
        <v>1</v>
      </c>
      <c r="AV285" s="10">
        <f t="shared" si="7"/>
        <v>1</v>
      </c>
      <c r="AW285" s="25" t="s">
        <v>7</v>
      </c>
      <c r="AX285" s="10"/>
      <c r="AY285" s="2"/>
      <c r="AZ285" s="2"/>
      <c r="BA285" s="2"/>
    </row>
    <row r="286" spans="1:92" x14ac:dyDescent="0.2">
      <c r="A286" s="3" t="s">
        <v>315</v>
      </c>
      <c r="B286" s="4" t="str">
        <f>"RAGASZTÓ SZALAG (CELLUX)"</f>
        <v>RAGASZTÓ SZALAG (CELLUX)</v>
      </c>
      <c r="C286" s="2" t="s">
        <v>316</v>
      </c>
      <c r="AC286" s="13"/>
      <c r="AD286" s="10"/>
      <c r="AF286" s="10"/>
      <c r="AH286" s="10"/>
      <c r="AL286" s="10">
        <v>1</v>
      </c>
      <c r="AM286" s="10">
        <v>1</v>
      </c>
      <c r="AV286" s="10">
        <f t="shared" si="7"/>
        <v>2</v>
      </c>
      <c r="AW286" s="25" t="s">
        <v>7</v>
      </c>
      <c r="AX286" s="10"/>
      <c r="AY286" s="2"/>
      <c r="AZ286" s="2"/>
      <c r="BA286" s="2"/>
    </row>
    <row r="287" spans="1:92" x14ac:dyDescent="0.2">
      <c r="A287" s="3" t="s">
        <v>317</v>
      </c>
      <c r="B287" s="2" t="s">
        <v>318</v>
      </c>
      <c r="C287" s="2"/>
      <c r="AC287" s="13"/>
      <c r="AD287" s="10"/>
      <c r="AF287" s="10"/>
      <c r="AG287" s="10">
        <v>200</v>
      </c>
      <c r="AH287" s="10"/>
      <c r="AV287" s="10">
        <f t="shared" si="7"/>
        <v>200</v>
      </c>
      <c r="AW287" s="25" t="s">
        <v>64</v>
      </c>
      <c r="AX287" s="10"/>
      <c r="AY287" s="2"/>
      <c r="AZ287" s="2"/>
      <c r="BA287" s="2"/>
    </row>
    <row r="288" spans="1:92" ht="12.75" x14ac:dyDescent="0.2">
      <c r="A288" s="36" t="s">
        <v>325</v>
      </c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8"/>
      <c r="AY288" s="2"/>
      <c r="AZ288" s="2"/>
      <c r="BA288" s="2"/>
    </row>
    <row r="289" spans="1:53" hidden="1" x14ac:dyDescent="0.2">
      <c r="A289" s="21"/>
      <c r="B289" s="2"/>
      <c r="C289" s="2"/>
      <c r="AC289" s="13"/>
      <c r="AD289" s="10"/>
      <c r="AF289" s="10"/>
      <c r="AH289" s="10"/>
      <c r="AW289" s="25"/>
      <c r="AX289" s="10"/>
      <c r="AY289" s="2"/>
      <c r="AZ289" s="2"/>
      <c r="BA289" s="2"/>
    </row>
    <row r="290" spans="1:53" hidden="1" x14ac:dyDescent="0.2">
      <c r="A290" s="21"/>
      <c r="B290" s="2"/>
      <c r="C290" s="2"/>
      <c r="AC290" s="13"/>
      <c r="AD290" s="10"/>
      <c r="AF290" s="10"/>
      <c r="AH290" s="10"/>
      <c r="AW290" s="25"/>
      <c r="AX290" s="10"/>
      <c r="AY290" s="2"/>
      <c r="AZ290" s="2"/>
      <c r="BA290" s="2"/>
    </row>
    <row r="291" spans="1:53" hidden="1" x14ac:dyDescent="0.2">
      <c r="A291" s="21"/>
      <c r="B291" s="2"/>
      <c r="C291" s="2"/>
      <c r="AC291" s="13"/>
      <c r="AD291" s="10"/>
      <c r="AF291" s="10"/>
      <c r="AH291" s="10"/>
      <c r="AW291" s="25"/>
      <c r="AX291" s="10"/>
      <c r="AY291" s="2"/>
      <c r="AZ291" s="2"/>
      <c r="BA291" s="2"/>
    </row>
    <row r="292" spans="1:53" hidden="1" x14ac:dyDescent="0.2">
      <c r="A292" s="21"/>
      <c r="B292" s="2"/>
      <c r="C292" s="2"/>
      <c r="AC292" s="13"/>
      <c r="AD292" s="10"/>
      <c r="AF292" s="10"/>
      <c r="AH292" s="10"/>
      <c r="AW292" s="25"/>
      <c r="AX292" s="10"/>
      <c r="AY292" s="2"/>
      <c r="AZ292" s="2"/>
      <c r="BA292" s="2"/>
    </row>
    <row r="293" spans="1:53" hidden="1" x14ac:dyDescent="0.2">
      <c r="A293" s="21"/>
      <c r="B293" s="2"/>
      <c r="C293" s="2"/>
      <c r="AC293" s="13"/>
      <c r="AD293" s="10"/>
      <c r="AF293" s="10"/>
      <c r="AH293" s="10"/>
      <c r="AW293" s="25"/>
      <c r="AX293" s="10"/>
      <c r="AY293" s="2"/>
      <c r="AZ293" s="2"/>
      <c r="BA293" s="2"/>
    </row>
    <row r="294" spans="1:53" hidden="1" x14ac:dyDescent="0.2">
      <c r="A294" s="21"/>
      <c r="B294" s="2"/>
      <c r="C294" s="2"/>
      <c r="AC294" s="13"/>
      <c r="AD294" s="10"/>
      <c r="AF294" s="10"/>
      <c r="AH294" s="10"/>
      <c r="AW294" s="25"/>
      <c r="AX294" s="10"/>
      <c r="AY294" s="2"/>
      <c r="AZ294" s="2"/>
      <c r="BA294" s="2"/>
    </row>
    <row r="295" spans="1:53" hidden="1" x14ac:dyDescent="0.2">
      <c r="A295" s="21"/>
      <c r="B295" s="2"/>
      <c r="C295" s="2"/>
      <c r="AC295" s="13"/>
      <c r="AD295" s="10"/>
      <c r="AF295" s="10"/>
      <c r="AH295" s="10"/>
      <c r="AW295" s="25"/>
      <c r="AX295" s="10"/>
      <c r="AY295" s="2"/>
      <c r="AZ295" s="2"/>
      <c r="BA295" s="2"/>
    </row>
    <row r="296" spans="1:53" hidden="1" x14ac:dyDescent="0.2">
      <c r="A296" s="21"/>
      <c r="B296" s="2"/>
      <c r="C296" s="2"/>
      <c r="AC296" s="13"/>
      <c r="AD296" s="10"/>
      <c r="AF296" s="10"/>
      <c r="AH296" s="10"/>
      <c r="AW296" s="25"/>
      <c r="AX296" s="10"/>
      <c r="AY296" s="2"/>
      <c r="AZ296" s="2"/>
      <c r="BA296" s="2"/>
    </row>
    <row r="297" spans="1:53" hidden="1" x14ac:dyDescent="0.2">
      <c r="A297" s="21"/>
      <c r="B297" s="2"/>
      <c r="C297" s="2"/>
      <c r="AC297" s="13"/>
      <c r="AD297" s="10"/>
      <c r="AF297" s="10"/>
      <c r="AH297" s="10"/>
      <c r="AW297" s="25"/>
      <c r="AX297" s="10"/>
      <c r="AY297" s="2"/>
      <c r="AZ297" s="2"/>
      <c r="BA297" s="2"/>
    </row>
    <row r="298" spans="1:53" hidden="1" x14ac:dyDescent="0.2">
      <c r="A298" s="21"/>
      <c r="B298" s="2"/>
      <c r="C298" s="2"/>
      <c r="AC298" s="13"/>
      <c r="AD298" s="10"/>
      <c r="AF298" s="10"/>
      <c r="AH298" s="10"/>
      <c r="AW298" s="25"/>
      <c r="AX298" s="10"/>
      <c r="AY298" s="2"/>
      <c r="AZ298" s="2"/>
      <c r="BA298" s="2"/>
    </row>
    <row r="299" spans="1:53" hidden="1" x14ac:dyDescent="0.2">
      <c r="A299" s="21"/>
      <c r="B299" s="2"/>
      <c r="C299" s="2"/>
      <c r="AC299" s="13"/>
      <c r="AD299" s="10"/>
      <c r="AF299" s="10"/>
      <c r="AH299" s="10"/>
      <c r="AW299" s="25"/>
      <c r="AX299" s="10"/>
      <c r="AY299" s="2"/>
      <c r="AZ299" s="2"/>
      <c r="BA299" s="2"/>
    </row>
    <row r="300" spans="1:53" hidden="1" x14ac:dyDescent="0.2">
      <c r="A300" s="21"/>
      <c r="B300" s="2"/>
      <c r="C300" s="2"/>
      <c r="AC300" s="13"/>
      <c r="AD300" s="10"/>
      <c r="AF300" s="10"/>
      <c r="AH300" s="10"/>
      <c r="AW300" s="25"/>
      <c r="AX300" s="10"/>
      <c r="AY300" s="2"/>
      <c r="AZ300" s="2"/>
      <c r="BA300" s="2"/>
    </row>
    <row r="301" spans="1:53" hidden="1" x14ac:dyDescent="0.2">
      <c r="AC301" s="13"/>
      <c r="AD301" s="10"/>
      <c r="AF301" s="10"/>
      <c r="AH301" s="10"/>
      <c r="AW301" s="25"/>
      <c r="AX301" s="10"/>
      <c r="AY301" s="2"/>
      <c r="AZ301" s="2"/>
      <c r="BA301" s="2"/>
    </row>
    <row r="302" spans="1:53" hidden="1" x14ac:dyDescent="0.2">
      <c r="AC302" s="13"/>
      <c r="AD302" s="10"/>
      <c r="AF302" s="10"/>
      <c r="AH302" s="10"/>
      <c r="AW302" s="25"/>
      <c r="AX302" s="10"/>
      <c r="AY302" s="2"/>
      <c r="AZ302" s="2"/>
      <c r="BA302" s="2"/>
    </row>
    <row r="303" spans="1:53" hidden="1" x14ac:dyDescent="0.2">
      <c r="AC303" s="13"/>
      <c r="AD303" s="10"/>
      <c r="AF303" s="10"/>
      <c r="AH303" s="10"/>
      <c r="AW303" s="25"/>
      <c r="AX303" s="10"/>
      <c r="AY303" s="2"/>
      <c r="AZ303" s="2"/>
      <c r="BA303" s="2"/>
    </row>
    <row r="304" spans="1:53" hidden="1" x14ac:dyDescent="0.2">
      <c r="AC304" s="13"/>
      <c r="AD304" s="10"/>
      <c r="AF304" s="10"/>
      <c r="AH304" s="10"/>
      <c r="AW304" s="25"/>
      <c r="AX304" s="10"/>
      <c r="AY304" s="2"/>
      <c r="AZ304" s="2"/>
      <c r="BA304" s="2"/>
    </row>
    <row r="305" spans="29:53" hidden="1" x14ac:dyDescent="0.2">
      <c r="AC305" s="13"/>
      <c r="AD305" s="10"/>
      <c r="AF305" s="10"/>
      <c r="AH305" s="10"/>
      <c r="AW305" s="25"/>
      <c r="AX305" s="10"/>
      <c r="AY305" s="2"/>
      <c r="AZ305" s="2"/>
      <c r="BA305" s="2"/>
    </row>
    <row r="306" spans="29:53" hidden="1" x14ac:dyDescent="0.2">
      <c r="AC306" s="13"/>
      <c r="AD306" s="10"/>
      <c r="AF306" s="10"/>
      <c r="AH306" s="10"/>
      <c r="AW306" s="25"/>
      <c r="AX306" s="10"/>
      <c r="AY306" s="2"/>
      <c r="AZ306" s="2"/>
      <c r="BA306" s="2"/>
    </row>
    <row r="307" spans="29:53" hidden="1" x14ac:dyDescent="0.2">
      <c r="AC307" s="13"/>
      <c r="AD307" s="10"/>
      <c r="AF307" s="10"/>
      <c r="AH307" s="10"/>
      <c r="AW307" s="25"/>
      <c r="AX307" s="10"/>
      <c r="AY307" s="2"/>
      <c r="AZ307" s="2"/>
      <c r="BA307" s="2"/>
    </row>
    <row r="308" spans="29:53" hidden="1" x14ac:dyDescent="0.2">
      <c r="AC308" s="13"/>
      <c r="AD308" s="10"/>
      <c r="AF308" s="10"/>
      <c r="AH308" s="10"/>
      <c r="AW308" s="25"/>
      <c r="AX308" s="10"/>
      <c r="AY308" s="2"/>
      <c r="AZ308" s="2"/>
      <c r="BA308" s="2"/>
    </row>
    <row r="309" spans="29:53" hidden="1" x14ac:dyDescent="0.2">
      <c r="AC309" s="13"/>
      <c r="AD309" s="10"/>
      <c r="AF309" s="10"/>
      <c r="AH309" s="10"/>
      <c r="AW309" s="25"/>
      <c r="AX309" s="10"/>
      <c r="AY309" s="2"/>
      <c r="AZ309" s="2"/>
      <c r="BA309" s="2"/>
    </row>
    <row r="310" spans="29:53" hidden="1" x14ac:dyDescent="0.2">
      <c r="AC310" s="13"/>
      <c r="AD310" s="10"/>
      <c r="AF310" s="10"/>
      <c r="AH310" s="10"/>
      <c r="AW310" s="25"/>
      <c r="AX310" s="10"/>
      <c r="AY310" s="2"/>
      <c r="AZ310" s="2"/>
      <c r="BA310" s="2"/>
    </row>
    <row r="311" spans="29:53" hidden="1" x14ac:dyDescent="0.2">
      <c r="AC311" s="13"/>
      <c r="AD311" s="10"/>
      <c r="AF311" s="10"/>
      <c r="AH311" s="10"/>
      <c r="AW311" s="25"/>
      <c r="AX311" s="10"/>
      <c r="AY311" s="2"/>
      <c r="AZ311" s="2"/>
      <c r="BA311" s="2"/>
    </row>
    <row r="312" spans="29:53" hidden="1" x14ac:dyDescent="0.2">
      <c r="AC312" s="13"/>
      <c r="AD312" s="10"/>
      <c r="AF312" s="10"/>
      <c r="AH312" s="10"/>
      <c r="AW312" s="25"/>
      <c r="AX312" s="10"/>
      <c r="AY312" s="2"/>
      <c r="AZ312" s="2"/>
      <c r="BA312" s="2"/>
    </row>
    <row r="313" spans="29:53" hidden="1" x14ac:dyDescent="0.2">
      <c r="AC313" s="13"/>
      <c r="AD313" s="10"/>
      <c r="AF313" s="10"/>
      <c r="AH313" s="10"/>
      <c r="AW313" s="25"/>
      <c r="AX313" s="10"/>
      <c r="AY313" s="2"/>
      <c r="AZ313" s="2"/>
      <c r="BA313" s="2"/>
    </row>
    <row r="314" spans="29:53" hidden="1" x14ac:dyDescent="0.2">
      <c r="AC314" s="13"/>
      <c r="AD314" s="10"/>
      <c r="AF314" s="10"/>
      <c r="AH314" s="10"/>
      <c r="AW314" s="25"/>
      <c r="AX314" s="10"/>
      <c r="AY314" s="2"/>
      <c r="AZ314" s="2"/>
      <c r="BA314" s="2"/>
    </row>
    <row r="315" spans="29:53" hidden="1" x14ac:dyDescent="0.2">
      <c r="AC315" s="13"/>
      <c r="AD315" s="10"/>
      <c r="AF315" s="10"/>
      <c r="AH315" s="10"/>
      <c r="AW315" s="25"/>
      <c r="AX315" s="10"/>
      <c r="AY315" s="2"/>
      <c r="AZ315" s="2"/>
      <c r="BA315" s="2"/>
    </row>
    <row r="316" spans="29:53" hidden="1" x14ac:dyDescent="0.2">
      <c r="AC316" s="13"/>
      <c r="AD316" s="10"/>
      <c r="AF316" s="10"/>
      <c r="AH316" s="10"/>
      <c r="AW316" s="25"/>
      <c r="AX316" s="10"/>
      <c r="AY316" s="2"/>
      <c r="AZ316" s="2"/>
      <c r="BA316" s="2"/>
    </row>
    <row r="317" spans="29:53" hidden="1" x14ac:dyDescent="0.2">
      <c r="AC317" s="13"/>
      <c r="AD317" s="10"/>
      <c r="AF317" s="10"/>
      <c r="AH317" s="10"/>
      <c r="AW317" s="25"/>
      <c r="AX317" s="10"/>
      <c r="AY317" s="2"/>
      <c r="AZ317" s="2"/>
      <c r="BA317" s="2"/>
    </row>
    <row r="318" spans="29:53" hidden="1" x14ac:dyDescent="0.2">
      <c r="AC318" s="13"/>
      <c r="AD318" s="10"/>
      <c r="AF318" s="10"/>
      <c r="AH318" s="10"/>
      <c r="AW318" s="25"/>
      <c r="AX318" s="10"/>
      <c r="AY318" s="2"/>
      <c r="AZ318" s="2"/>
      <c r="BA318" s="2"/>
    </row>
    <row r="319" spans="29:53" hidden="1" x14ac:dyDescent="0.2">
      <c r="AC319" s="13"/>
      <c r="AD319" s="10"/>
      <c r="AF319" s="10"/>
      <c r="AH319" s="10"/>
      <c r="AW319" s="25"/>
      <c r="AX319" s="10"/>
      <c r="AY319" s="2"/>
      <c r="AZ319" s="2"/>
      <c r="BA319" s="2"/>
    </row>
    <row r="320" spans="29:53" hidden="1" x14ac:dyDescent="0.2">
      <c r="AC320" s="13"/>
      <c r="AD320" s="10"/>
      <c r="AF320" s="10"/>
      <c r="AH320" s="10"/>
      <c r="AW320" s="25"/>
      <c r="AX320" s="10"/>
      <c r="AY320" s="2"/>
      <c r="AZ320" s="2"/>
      <c r="BA320" s="2"/>
    </row>
    <row r="321" spans="29:53" hidden="1" x14ac:dyDescent="0.2">
      <c r="AC321" s="13"/>
      <c r="AD321" s="10"/>
      <c r="AF321" s="10"/>
      <c r="AH321" s="10"/>
      <c r="AW321" s="25"/>
      <c r="AX321" s="10"/>
      <c r="AY321" s="2"/>
      <c r="AZ321" s="2"/>
      <c r="BA321" s="2"/>
    </row>
    <row r="322" spans="29:53" hidden="1" x14ac:dyDescent="0.2">
      <c r="AC322" s="13"/>
      <c r="AD322" s="10"/>
      <c r="AF322" s="10"/>
      <c r="AH322" s="10"/>
      <c r="AW322" s="25"/>
      <c r="AX322" s="10"/>
      <c r="AY322" s="2"/>
      <c r="AZ322" s="2"/>
      <c r="BA322" s="2"/>
    </row>
    <row r="323" spans="29:53" hidden="1" x14ac:dyDescent="0.2">
      <c r="AC323" s="13"/>
      <c r="AD323" s="10"/>
      <c r="AF323" s="10"/>
      <c r="AH323" s="10"/>
      <c r="AW323" s="25"/>
      <c r="AX323" s="10"/>
      <c r="AY323" s="2"/>
      <c r="AZ323" s="2"/>
      <c r="BA323" s="2"/>
    </row>
    <row r="324" spans="29:53" hidden="1" x14ac:dyDescent="0.2">
      <c r="AC324" s="13"/>
      <c r="AD324" s="10"/>
      <c r="AF324" s="10"/>
      <c r="AH324" s="10"/>
      <c r="AW324" s="25"/>
      <c r="AX324" s="10"/>
      <c r="AY324" s="2"/>
      <c r="AZ324" s="2"/>
      <c r="BA324" s="2"/>
    </row>
    <row r="325" spans="29:53" hidden="1" x14ac:dyDescent="0.2">
      <c r="AC325" s="13"/>
      <c r="AD325" s="10"/>
      <c r="AF325" s="10"/>
      <c r="AH325" s="10"/>
      <c r="AW325" s="25"/>
      <c r="AX325" s="10"/>
      <c r="AY325" s="2"/>
      <c r="AZ325" s="2"/>
      <c r="BA325" s="2"/>
    </row>
    <row r="326" spans="29:53" hidden="1" x14ac:dyDescent="0.2">
      <c r="AC326" s="13"/>
      <c r="AD326" s="10"/>
      <c r="AF326" s="10"/>
      <c r="AH326" s="10"/>
      <c r="AW326" s="25"/>
      <c r="AX326" s="10"/>
      <c r="AY326" s="2"/>
      <c r="AZ326" s="2"/>
      <c r="BA326" s="2"/>
    </row>
    <row r="327" spans="29:53" hidden="1" x14ac:dyDescent="0.2">
      <c r="AC327" s="13"/>
      <c r="AD327" s="10"/>
      <c r="AF327" s="10"/>
      <c r="AH327" s="10"/>
      <c r="AW327" s="25"/>
      <c r="AX327" s="10"/>
      <c r="AY327" s="2"/>
      <c r="AZ327" s="2"/>
      <c r="BA327" s="2"/>
    </row>
    <row r="328" spans="29:53" hidden="1" x14ac:dyDescent="0.2">
      <c r="AC328" s="13"/>
      <c r="AD328" s="10"/>
      <c r="AF328" s="10"/>
      <c r="AH328" s="10"/>
      <c r="AW328" s="25"/>
      <c r="AX328" s="10"/>
      <c r="AY328" s="2"/>
      <c r="AZ328" s="2"/>
      <c r="BA328" s="2"/>
    </row>
    <row r="329" spans="29:53" hidden="1" x14ac:dyDescent="0.2">
      <c r="AC329" s="13"/>
      <c r="AD329" s="10"/>
      <c r="AF329" s="10"/>
      <c r="AH329" s="10"/>
      <c r="AW329" s="25"/>
      <c r="AX329" s="10"/>
      <c r="AY329" s="2"/>
      <c r="AZ329" s="2"/>
      <c r="BA329" s="2"/>
    </row>
    <row r="330" spans="29:53" hidden="1" x14ac:dyDescent="0.2">
      <c r="AC330" s="13"/>
      <c r="AD330" s="10"/>
      <c r="AF330" s="10"/>
      <c r="AH330" s="10"/>
      <c r="AW330" s="25"/>
      <c r="AX330" s="10"/>
      <c r="AY330" s="2"/>
      <c r="AZ330" s="2"/>
      <c r="BA330" s="2"/>
    </row>
    <row r="331" spans="29:53" hidden="1" x14ac:dyDescent="0.2">
      <c r="AC331" s="13"/>
      <c r="AD331" s="10"/>
      <c r="AF331" s="10"/>
      <c r="AH331" s="10"/>
      <c r="AW331" s="25"/>
      <c r="AX331" s="10"/>
      <c r="AY331" s="2"/>
      <c r="AZ331" s="2"/>
      <c r="BA331" s="2"/>
    </row>
    <row r="332" spans="29:53" hidden="1" x14ac:dyDescent="0.2">
      <c r="AC332" s="13"/>
      <c r="AD332" s="10"/>
      <c r="AF332" s="10"/>
      <c r="AH332" s="10"/>
      <c r="AW332" s="25"/>
      <c r="AX332" s="10"/>
      <c r="AY332" s="2"/>
      <c r="AZ332" s="2"/>
      <c r="BA332" s="2"/>
    </row>
    <row r="333" spans="29:53" hidden="1" x14ac:dyDescent="0.2">
      <c r="AC333" s="13"/>
      <c r="AD333" s="10"/>
      <c r="AF333" s="10"/>
      <c r="AH333" s="10"/>
      <c r="AW333" s="25"/>
      <c r="AX333" s="10"/>
      <c r="AY333" s="2"/>
      <c r="AZ333" s="2"/>
      <c r="BA333" s="2"/>
    </row>
    <row r="334" spans="29:53" hidden="1" x14ac:dyDescent="0.2">
      <c r="AC334" s="13"/>
      <c r="AD334" s="10"/>
      <c r="AF334" s="10"/>
      <c r="AH334" s="10"/>
      <c r="AW334" s="25"/>
      <c r="AX334" s="10"/>
      <c r="AY334" s="2"/>
      <c r="AZ334" s="2"/>
      <c r="BA334" s="2"/>
    </row>
    <row r="335" spans="29:53" hidden="1" x14ac:dyDescent="0.2">
      <c r="AC335" s="13"/>
      <c r="AD335" s="10"/>
      <c r="AF335" s="10"/>
      <c r="AH335" s="10"/>
      <c r="AW335" s="25"/>
      <c r="AX335" s="10"/>
      <c r="AY335" s="2"/>
      <c r="AZ335" s="2"/>
      <c r="BA335" s="2"/>
    </row>
    <row r="336" spans="29:53" hidden="1" x14ac:dyDescent="0.2">
      <c r="AC336" s="13"/>
      <c r="AD336" s="10"/>
      <c r="AF336" s="10"/>
      <c r="AH336" s="10"/>
      <c r="AW336" s="25"/>
      <c r="AX336" s="10"/>
      <c r="AY336" s="2"/>
      <c r="AZ336" s="2"/>
      <c r="BA336" s="2"/>
    </row>
    <row r="337" spans="29:53" hidden="1" x14ac:dyDescent="0.2">
      <c r="AC337" s="13"/>
      <c r="AD337" s="10"/>
      <c r="AF337" s="10"/>
      <c r="AH337" s="10"/>
      <c r="AW337" s="25"/>
      <c r="AX337" s="10"/>
      <c r="AY337" s="2"/>
      <c r="AZ337" s="2"/>
      <c r="BA337" s="2"/>
    </row>
    <row r="338" spans="29:53" hidden="1" x14ac:dyDescent="0.2">
      <c r="AC338" s="13"/>
      <c r="AD338" s="10"/>
      <c r="AF338" s="10"/>
      <c r="AH338" s="10"/>
      <c r="AW338" s="25"/>
      <c r="AX338" s="10"/>
      <c r="AY338" s="2"/>
      <c r="AZ338" s="2"/>
      <c r="BA338" s="2"/>
    </row>
    <row r="339" spans="29:53" hidden="1" x14ac:dyDescent="0.2">
      <c r="AC339" s="13"/>
      <c r="AD339" s="10"/>
      <c r="AF339" s="10"/>
      <c r="AH339" s="10"/>
      <c r="AW339" s="25"/>
      <c r="AX339" s="10"/>
      <c r="AY339" s="2"/>
      <c r="AZ339" s="2"/>
      <c r="BA339" s="2"/>
    </row>
    <row r="340" spans="29:53" hidden="1" x14ac:dyDescent="0.2">
      <c r="AC340" s="13"/>
      <c r="AD340" s="10"/>
      <c r="AF340" s="10"/>
      <c r="AH340" s="10"/>
      <c r="AW340" s="25"/>
      <c r="AX340" s="10"/>
      <c r="AY340" s="2"/>
      <c r="AZ340" s="2"/>
      <c r="BA340" s="2"/>
    </row>
    <row r="341" spans="29:53" hidden="1" x14ac:dyDescent="0.2">
      <c r="AC341" s="13"/>
      <c r="AD341" s="10"/>
      <c r="AF341" s="10"/>
      <c r="AH341" s="10"/>
      <c r="AW341" s="25"/>
      <c r="AX341" s="10"/>
      <c r="AY341" s="2"/>
      <c r="AZ341" s="2"/>
      <c r="BA341" s="2"/>
    </row>
    <row r="342" spans="29:53" hidden="1" x14ac:dyDescent="0.2">
      <c r="AC342" s="13"/>
      <c r="AD342" s="10"/>
      <c r="AF342" s="10"/>
      <c r="AH342" s="10"/>
      <c r="AW342" s="25"/>
      <c r="AX342" s="10"/>
      <c r="AY342" s="2"/>
      <c r="AZ342" s="2"/>
      <c r="BA342" s="2"/>
    </row>
    <row r="343" spans="29:53" hidden="1" x14ac:dyDescent="0.2">
      <c r="AC343" s="13"/>
      <c r="AD343" s="10"/>
      <c r="AF343" s="10"/>
      <c r="AH343" s="10"/>
      <c r="AW343" s="25"/>
      <c r="AX343" s="10"/>
      <c r="AY343" s="2"/>
      <c r="AZ343" s="2"/>
      <c r="BA343" s="2"/>
    </row>
    <row r="344" spans="29:53" hidden="1" x14ac:dyDescent="0.2">
      <c r="AC344" s="13"/>
      <c r="AD344" s="10"/>
      <c r="AF344" s="10"/>
      <c r="AH344" s="10"/>
      <c r="AW344" s="25"/>
      <c r="AX344" s="10"/>
      <c r="AY344" s="2"/>
      <c r="AZ344" s="2"/>
      <c r="BA344" s="2"/>
    </row>
    <row r="345" spans="29:53" hidden="1" x14ac:dyDescent="0.2">
      <c r="AC345" s="13"/>
      <c r="AD345" s="10"/>
      <c r="AF345" s="10"/>
      <c r="AH345" s="10"/>
      <c r="AW345" s="25"/>
      <c r="AX345" s="10"/>
      <c r="AY345" s="2"/>
      <c r="AZ345" s="2"/>
      <c r="BA345" s="2"/>
    </row>
    <row r="346" spans="29:53" hidden="1" x14ac:dyDescent="0.2">
      <c r="AC346" s="13"/>
      <c r="AD346" s="10"/>
      <c r="AF346" s="10"/>
      <c r="AH346" s="10"/>
      <c r="AW346" s="25"/>
      <c r="AX346" s="10"/>
      <c r="AY346" s="2"/>
      <c r="AZ346" s="2"/>
      <c r="BA346" s="2"/>
    </row>
    <row r="347" spans="29:53" hidden="1" x14ac:dyDescent="0.2">
      <c r="AC347" s="13"/>
      <c r="AD347" s="10"/>
      <c r="AF347" s="10"/>
      <c r="AH347" s="10"/>
      <c r="AW347" s="25"/>
      <c r="AX347" s="10"/>
      <c r="AY347" s="2"/>
      <c r="AZ347" s="2"/>
      <c r="BA347" s="2"/>
    </row>
    <row r="348" spans="29:53" hidden="1" x14ac:dyDescent="0.2">
      <c r="AC348" s="13"/>
      <c r="AD348" s="10"/>
      <c r="AF348" s="10"/>
      <c r="AH348" s="10"/>
      <c r="AW348" s="25"/>
      <c r="AX348" s="10"/>
      <c r="AY348" s="2"/>
      <c r="AZ348" s="2"/>
      <c r="BA348" s="2"/>
    </row>
    <row r="349" spans="29:53" hidden="1" x14ac:dyDescent="0.2">
      <c r="AC349" s="13"/>
      <c r="AD349" s="10"/>
      <c r="AF349" s="10"/>
      <c r="AH349" s="10"/>
      <c r="AW349" s="25"/>
      <c r="AX349" s="10"/>
      <c r="AY349" s="2"/>
      <c r="AZ349" s="2"/>
      <c r="BA349" s="2"/>
    </row>
    <row r="350" spans="29:53" hidden="1" x14ac:dyDescent="0.2">
      <c r="AC350" s="13"/>
      <c r="AD350" s="10"/>
      <c r="AF350" s="10"/>
      <c r="AH350" s="10"/>
      <c r="AW350" s="25"/>
      <c r="AX350" s="10"/>
      <c r="AY350" s="2"/>
      <c r="AZ350" s="2"/>
      <c r="BA350" s="2"/>
    </row>
    <row r="351" spans="29:53" hidden="1" x14ac:dyDescent="0.2">
      <c r="AC351" s="13"/>
      <c r="AD351" s="10"/>
      <c r="AF351" s="10"/>
      <c r="AH351" s="10"/>
      <c r="AW351" s="25"/>
      <c r="AX351" s="10"/>
      <c r="AY351" s="2"/>
      <c r="AZ351" s="2"/>
      <c r="BA351" s="2"/>
    </row>
    <row r="352" spans="29:53" hidden="1" x14ac:dyDescent="0.2">
      <c r="AC352" s="13"/>
      <c r="AD352" s="10"/>
      <c r="AF352" s="10"/>
      <c r="AH352" s="10"/>
      <c r="AW352" s="25"/>
      <c r="AX352" s="10"/>
      <c r="AY352" s="2"/>
      <c r="AZ352" s="2"/>
      <c r="BA352" s="2"/>
    </row>
    <row r="353" spans="29:53" hidden="1" x14ac:dyDescent="0.2">
      <c r="AC353" s="13"/>
      <c r="AD353" s="10"/>
      <c r="AF353" s="10"/>
      <c r="AH353" s="10"/>
      <c r="AW353" s="25"/>
      <c r="AX353" s="10"/>
      <c r="AY353" s="2"/>
      <c r="AZ353" s="2"/>
      <c r="BA353" s="2"/>
    </row>
    <row r="354" spans="29:53" hidden="1" x14ac:dyDescent="0.2">
      <c r="AW354" s="25"/>
    </row>
    <row r="355" spans="29:53" hidden="1" x14ac:dyDescent="0.2">
      <c r="AW355" s="25"/>
    </row>
    <row r="356" spans="29:53" hidden="1" x14ac:dyDescent="0.2">
      <c r="AW356" s="25"/>
    </row>
    <row r="357" spans="29:53" hidden="1" x14ac:dyDescent="0.2">
      <c r="AW357" s="25"/>
    </row>
    <row r="358" spans="29:53" hidden="1" x14ac:dyDescent="0.2">
      <c r="AW358" s="25"/>
    </row>
    <row r="359" spans="29:53" hidden="1" x14ac:dyDescent="0.2">
      <c r="AW359" s="25"/>
    </row>
    <row r="360" spans="29:53" hidden="1" x14ac:dyDescent="0.2">
      <c r="AW360" s="25"/>
    </row>
    <row r="361" spans="29:53" hidden="1" x14ac:dyDescent="0.2">
      <c r="AW361" s="25"/>
    </row>
    <row r="362" spans="29:53" hidden="1" x14ac:dyDescent="0.2">
      <c r="AW362" s="25"/>
    </row>
    <row r="363" spans="29:53" hidden="1" x14ac:dyDescent="0.2">
      <c r="AW363" s="25"/>
    </row>
    <row r="364" spans="29:53" hidden="1" x14ac:dyDescent="0.2">
      <c r="AW364" s="25"/>
    </row>
    <row r="365" spans="29:53" hidden="1" x14ac:dyDescent="0.2">
      <c r="AW365" s="25"/>
    </row>
    <row r="366" spans="29:53" hidden="1" x14ac:dyDescent="0.2">
      <c r="AW366" s="25"/>
    </row>
    <row r="367" spans="29:53" hidden="1" x14ac:dyDescent="0.2">
      <c r="AW367" s="25"/>
    </row>
    <row r="368" spans="29:53" hidden="1" x14ac:dyDescent="0.2">
      <c r="AW368" s="25"/>
    </row>
    <row r="369" spans="49:49" hidden="1" x14ac:dyDescent="0.2">
      <c r="AW369" s="25"/>
    </row>
    <row r="370" spans="49:49" hidden="1" x14ac:dyDescent="0.2">
      <c r="AW370" s="25"/>
    </row>
    <row r="371" spans="49:49" hidden="1" x14ac:dyDescent="0.2">
      <c r="AW371" s="25"/>
    </row>
    <row r="372" spans="49:49" hidden="1" x14ac:dyDescent="0.2">
      <c r="AW372" s="25"/>
    </row>
    <row r="373" spans="49:49" hidden="1" x14ac:dyDescent="0.2">
      <c r="AW373" s="25"/>
    </row>
    <row r="374" spans="49:49" hidden="1" x14ac:dyDescent="0.2">
      <c r="AW374" s="25"/>
    </row>
    <row r="375" spans="49:49" hidden="1" x14ac:dyDescent="0.2">
      <c r="AW375" s="25"/>
    </row>
    <row r="376" spans="49:49" hidden="1" x14ac:dyDescent="0.2">
      <c r="AW376" s="25"/>
    </row>
    <row r="377" spans="49:49" hidden="1" x14ac:dyDescent="0.2">
      <c r="AW377" s="25"/>
    </row>
    <row r="378" spans="49:49" hidden="1" x14ac:dyDescent="0.2">
      <c r="AW378" s="25"/>
    </row>
    <row r="379" spans="49:49" hidden="1" x14ac:dyDescent="0.2">
      <c r="AW379" s="25"/>
    </row>
    <row r="380" spans="49:49" hidden="1" x14ac:dyDescent="0.2">
      <c r="AW380" s="25"/>
    </row>
    <row r="381" spans="49:49" hidden="1" x14ac:dyDescent="0.2">
      <c r="AW381" s="25"/>
    </row>
    <row r="382" spans="49:49" hidden="1" x14ac:dyDescent="0.2">
      <c r="AW382" s="25"/>
    </row>
    <row r="383" spans="49:49" hidden="1" x14ac:dyDescent="0.2">
      <c r="AW383" s="25"/>
    </row>
    <row r="384" spans="49:49" hidden="1" x14ac:dyDescent="0.2">
      <c r="AW384" s="25"/>
    </row>
    <row r="385" spans="49:49" hidden="1" x14ac:dyDescent="0.2">
      <c r="AW385" s="25"/>
    </row>
    <row r="386" spans="49:49" hidden="1" x14ac:dyDescent="0.2">
      <c r="AW386" s="25"/>
    </row>
    <row r="387" spans="49:49" hidden="1" x14ac:dyDescent="0.2">
      <c r="AW387" s="25"/>
    </row>
    <row r="388" spans="49:49" hidden="1" x14ac:dyDescent="0.2">
      <c r="AW388" s="25"/>
    </row>
    <row r="389" spans="49:49" hidden="1" x14ac:dyDescent="0.2">
      <c r="AW389" s="25"/>
    </row>
    <row r="390" spans="49:49" hidden="1" x14ac:dyDescent="0.2">
      <c r="AW390" s="25"/>
    </row>
    <row r="391" spans="49:49" hidden="1" x14ac:dyDescent="0.2">
      <c r="AW391" s="25"/>
    </row>
    <row r="392" spans="49:49" hidden="1" x14ac:dyDescent="0.2">
      <c r="AW392" s="25"/>
    </row>
    <row r="393" spans="49:49" hidden="1" x14ac:dyDescent="0.2">
      <c r="AW393" s="25"/>
    </row>
    <row r="394" spans="49:49" hidden="1" x14ac:dyDescent="0.2">
      <c r="AW394" s="25"/>
    </row>
    <row r="395" spans="49:49" hidden="1" x14ac:dyDescent="0.2">
      <c r="AW395" s="25"/>
    </row>
    <row r="396" spans="49:49" hidden="1" x14ac:dyDescent="0.2">
      <c r="AW396" s="25"/>
    </row>
    <row r="397" spans="49:49" hidden="1" x14ac:dyDescent="0.2">
      <c r="AW397" s="25"/>
    </row>
    <row r="398" spans="49:49" hidden="1" x14ac:dyDescent="0.2">
      <c r="AW398" s="25"/>
    </row>
    <row r="399" spans="49:49" hidden="1" x14ac:dyDescent="0.2">
      <c r="AW399" s="25"/>
    </row>
    <row r="400" spans="49:49" hidden="1" x14ac:dyDescent="0.2">
      <c r="AW400" s="25"/>
    </row>
    <row r="401" spans="49:49" hidden="1" x14ac:dyDescent="0.2">
      <c r="AW401" s="25"/>
    </row>
    <row r="402" spans="49:49" hidden="1" x14ac:dyDescent="0.2">
      <c r="AW402" s="25"/>
    </row>
    <row r="403" spans="49:49" hidden="1" x14ac:dyDescent="0.2">
      <c r="AW403" s="25"/>
    </row>
    <row r="404" spans="49:49" hidden="1" x14ac:dyDescent="0.2">
      <c r="AW404" s="25"/>
    </row>
    <row r="405" spans="49:49" hidden="1" x14ac:dyDescent="0.2">
      <c r="AW405" s="25"/>
    </row>
    <row r="406" spans="49:49" hidden="1" x14ac:dyDescent="0.2">
      <c r="AW406" s="25"/>
    </row>
    <row r="407" spans="49:49" hidden="1" x14ac:dyDescent="0.2">
      <c r="AW407" s="25"/>
    </row>
    <row r="408" spans="49:49" hidden="1" x14ac:dyDescent="0.2">
      <c r="AW408" s="25"/>
    </row>
    <row r="409" spans="49:49" hidden="1" x14ac:dyDescent="0.2">
      <c r="AW409" s="25"/>
    </row>
    <row r="410" spans="49:49" hidden="1" x14ac:dyDescent="0.2">
      <c r="AW410" s="25"/>
    </row>
    <row r="411" spans="49:49" hidden="1" x14ac:dyDescent="0.2">
      <c r="AW411" s="25"/>
    </row>
    <row r="412" spans="49:49" hidden="1" x14ac:dyDescent="0.2">
      <c r="AW412" s="25"/>
    </row>
    <row r="413" spans="49:49" hidden="1" x14ac:dyDescent="0.2">
      <c r="AW413" s="25"/>
    </row>
    <row r="414" spans="49:49" hidden="1" x14ac:dyDescent="0.2">
      <c r="AW414" s="25"/>
    </row>
    <row r="415" spans="49:49" hidden="1" x14ac:dyDescent="0.2">
      <c r="AW415" s="25"/>
    </row>
    <row r="416" spans="49:49" hidden="1" x14ac:dyDescent="0.2">
      <c r="AW416" s="25"/>
    </row>
    <row r="417" spans="49:49" hidden="1" x14ac:dyDescent="0.2">
      <c r="AW417" s="25"/>
    </row>
    <row r="418" spans="49:49" hidden="1" x14ac:dyDescent="0.2">
      <c r="AW418" s="25"/>
    </row>
    <row r="419" spans="49:49" hidden="1" x14ac:dyDescent="0.2">
      <c r="AW419" s="25"/>
    </row>
    <row r="420" spans="49:49" hidden="1" x14ac:dyDescent="0.2">
      <c r="AW420" s="25"/>
    </row>
    <row r="421" spans="49:49" hidden="1" x14ac:dyDescent="0.2">
      <c r="AW421" s="25"/>
    </row>
    <row r="422" spans="49:49" hidden="1" x14ac:dyDescent="0.2">
      <c r="AW422" s="25"/>
    </row>
    <row r="423" spans="49:49" hidden="1" x14ac:dyDescent="0.2">
      <c r="AW423" s="25"/>
    </row>
    <row r="424" spans="49:49" hidden="1" x14ac:dyDescent="0.2">
      <c r="AW424" s="25"/>
    </row>
    <row r="425" spans="49:49" hidden="1" x14ac:dyDescent="0.2">
      <c r="AW425" s="25"/>
    </row>
    <row r="426" spans="49:49" hidden="1" x14ac:dyDescent="0.2">
      <c r="AW426" s="25"/>
    </row>
    <row r="427" spans="49:49" hidden="1" x14ac:dyDescent="0.2">
      <c r="AW427" s="25"/>
    </row>
    <row r="428" spans="49:49" hidden="1" x14ac:dyDescent="0.2">
      <c r="AW428" s="25"/>
    </row>
    <row r="429" spans="49:49" hidden="1" x14ac:dyDescent="0.2">
      <c r="AW429" s="25"/>
    </row>
    <row r="430" spans="49:49" hidden="1" x14ac:dyDescent="0.2">
      <c r="AW430" s="25"/>
    </row>
    <row r="431" spans="49:49" hidden="1" x14ac:dyDescent="0.2">
      <c r="AW431" s="25"/>
    </row>
    <row r="432" spans="49:49" hidden="1" x14ac:dyDescent="0.2">
      <c r="AW432" s="25"/>
    </row>
    <row r="433" spans="49:49" hidden="1" x14ac:dyDescent="0.2">
      <c r="AW433" s="25"/>
    </row>
    <row r="434" spans="49:49" hidden="1" x14ac:dyDescent="0.2">
      <c r="AW434" s="25"/>
    </row>
    <row r="435" spans="49:49" hidden="1" x14ac:dyDescent="0.2">
      <c r="AW435" s="25"/>
    </row>
    <row r="436" spans="49:49" hidden="1" x14ac:dyDescent="0.2">
      <c r="AW436" s="25"/>
    </row>
    <row r="437" spans="49:49" hidden="1" x14ac:dyDescent="0.2">
      <c r="AW437" s="25"/>
    </row>
    <row r="438" spans="49:49" hidden="1" x14ac:dyDescent="0.2">
      <c r="AW438" s="25"/>
    </row>
    <row r="439" spans="49:49" hidden="1" x14ac:dyDescent="0.2">
      <c r="AW439" s="25"/>
    </row>
    <row r="440" spans="49:49" hidden="1" x14ac:dyDescent="0.2">
      <c r="AW440" s="25"/>
    </row>
    <row r="441" spans="49:49" hidden="1" x14ac:dyDescent="0.2">
      <c r="AW441" s="25"/>
    </row>
    <row r="442" spans="49:49" hidden="1" x14ac:dyDescent="0.2">
      <c r="AW442" s="25"/>
    </row>
    <row r="443" spans="49:49" hidden="1" x14ac:dyDescent="0.2">
      <c r="AW443" s="25"/>
    </row>
    <row r="444" spans="49:49" hidden="1" x14ac:dyDescent="0.2">
      <c r="AW444" s="25"/>
    </row>
    <row r="445" spans="49:49" hidden="1" x14ac:dyDescent="0.2">
      <c r="AW445" s="25"/>
    </row>
    <row r="446" spans="49:49" hidden="1" x14ac:dyDescent="0.2">
      <c r="AW446" s="25"/>
    </row>
    <row r="447" spans="49:49" hidden="1" x14ac:dyDescent="0.2">
      <c r="AW447" s="25"/>
    </row>
    <row r="448" spans="49:49" hidden="1" x14ac:dyDescent="0.2">
      <c r="AW448" s="25"/>
    </row>
    <row r="449" spans="49:49" hidden="1" x14ac:dyDescent="0.2">
      <c r="AW449" s="25"/>
    </row>
    <row r="450" spans="49:49" hidden="1" x14ac:dyDescent="0.2">
      <c r="AW450" s="25"/>
    </row>
    <row r="451" spans="49:49" hidden="1" x14ac:dyDescent="0.2">
      <c r="AW451" s="25"/>
    </row>
    <row r="452" spans="49:49" hidden="1" x14ac:dyDescent="0.2">
      <c r="AW452" s="25"/>
    </row>
    <row r="453" spans="49:49" hidden="1" x14ac:dyDescent="0.2">
      <c r="AW453" s="25"/>
    </row>
    <row r="454" spans="49:49" hidden="1" x14ac:dyDescent="0.2">
      <c r="AW454" s="25"/>
    </row>
    <row r="455" spans="49:49" hidden="1" x14ac:dyDescent="0.2">
      <c r="AW455" s="25"/>
    </row>
    <row r="456" spans="49:49" hidden="1" x14ac:dyDescent="0.2">
      <c r="AW456" s="25"/>
    </row>
    <row r="457" spans="49:49" hidden="1" x14ac:dyDescent="0.2">
      <c r="AW457" s="25"/>
    </row>
    <row r="458" spans="49:49" hidden="1" x14ac:dyDescent="0.2">
      <c r="AW458" s="25"/>
    </row>
    <row r="459" spans="49:49" hidden="1" x14ac:dyDescent="0.2">
      <c r="AW459" s="25"/>
    </row>
    <row r="460" spans="49:49" hidden="1" x14ac:dyDescent="0.2">
      <c r="AW460" s="25"/>
    </row>
    <row r="461" spans="49:49" hidden="1" x14ac:dyDescent="0.2">
      <c r="AW461" s="25"/>
    </row>
    <row r="462" spans="49:49" hidden="1" x14ac:dyDescent="0.2">
      <c r="AW462" s="25"/>
    </row>
    <row r="463" spans="49:49" hidden="1" x14ac:dyDescent="0.2">
      <c r="AW463" s="25"/>
    </row>
    <row r="464" spans="49:49" hidden="1" x14ac:dyDescent="0.2">
      <c r="AW464" s="25"/>
    </row>
    <row r="465" spans="49:49" hidden="1" x14ac:dyDescent="0.2">
      <c r="AW465" s="25"/>
    </row>
    <row r="466" spans="49:49" hidden="1" x14ac:dyDescent="0.2">
      <c r="AW466" s="25"/>
    </row>
    <row r="467" spans="49:49" hidden="1" x14ac:dyDescent="0.2">
      <c r="AW467" s="25"/>
    </row>
    <row r="468" spans="49:49" hidden="1" x14ac:dyDescent="0.2">
      <c r="AW468" s="25"/>
    </row>
    <row r="469" spans="49:49" hidden="1" x14ac:dyDescent="0.2">
      <c r="AW469" s="25"/>
    </row>
    <row r="470" spans="49:49" hidden="1" x14ac:dyDescent="0.2">
      <c r="AW470" s="25"/>
    </row>
    <row r="471" spans="49:49" hidden="1" x14ac:dyDescent="0.2">
      <c r="AW471" s="25"/>
    </row>
    <row r="472" spans="49:49" hidden="1" x14ac:dyDescent="0.2">
      <c r="AW472" s="25"/>
    </row>
    <row r="473" spans="49:49" hidden="1" x14ac:dyDescent="0.2">
      <c r="AW473" s="25"/>
    </row>
    <row r="474" spans="49:49" hidden="1" x14ac:dyDescent="0.2">
      <c r="AW474" s="25"/>
    </row>
    <row r="475" spans="49:49" hidden="1" x14ac:dyDescent="0.2">
      <c r="AW475" s="25"/>
    </row>
    <row r="476" spans="49:49" hidden="1" x14ac:dyDescent="0.2">
      <c r="AW476" s="25"/>
    </row>
    <row r="477" spans="49:49" hidden="1" x14ac:dyDescent="0.2">
      <c r="AW477" s="25"/>
    </row>
    <row r="478" spans="49:49" hidden="1" x14ac:dyDescent="0.2">
      <c r="AW478" s="25"/>
    </row>
    <row r="479" spans="49:49" hidden="1" x14ac:dyDescent="0.2">
      <c r="AW479" s="25"/>
    </row>
    <row r="480" spans="49:49" hidden="1" x14ac:dyDescent="0.2">
      <c r="AW480" s="25"/>
    </row>
    <row r="481" spans="49:49" hidden="1" x14ac:dyDescent="0.2">
      <c r="AW481" s="25"/>
    </row>
    <row r="482" spans="49:49" hidden="1" x14ac:dyDescent="0.2">
      <c r="AW482" s="25"/>
    </row>
    <row r="483" spans="49:49" hidden="1" x14ac:dyDescent="0.2">
      <c r="AW483" s="25"/>
    </row>
    <row r="484" spans="49:49" hidden="1" x14ac:dyDescent="0.2">
      <c r="AW484" s="25"/>
    </row>
    <row r="485" spans="49:49" hidden="1" x14ac:dyDescent="0.2">
      <c r="AW485" s="25"/>
    </row>
    <row r="486" spans="49:49" hidden="1" x14ac:dyDescent="0.2">
      <c r="AW486" s="25"/>
    </row>
    <row r="487" spans="49:49" hidden="1" x14ac:dyDescent="0.2">
      <c r="AW487" s="25"/>
    </row>
    <row r="488" spans="49:49" hidden="1" x14ac:dyDescent="0.2">
      <c r="AW488" s="25"/>
    </row>
    <row r="489" spans="49:49" hidden="1" x14ac:dyDescent="0.2">
      <c r="AW489" s="25"/>
    </row>
    <row r="490" spans="49:49" hidden="1" x14ac:dyDescent="0.2">
      <c r="AW490" s="25"/>
    </row>
    <row r="491" spans="49:49" hidden="1" x14ac:dyDescent="0.2">
      <c r="AW491" s="25"/>
    </row>
    <row r="492" spans="49:49" hidden="1" x14ac:dyDescent="0.2">
      <c r="AW492" s="25"/>
    </row>
    <row r="493" spans="49:49" hidden="1" x14ac:dyDescent="0.2">
      <c r="AW493" s="25"/>
    </row>
    <row r="494" spans="49:49" hidden="1" x14ac:dyDescent="0.2">
      <c r="AW494" s="25"/>
    </row>
    <row r="495" spans="49:49" hidden="1" x14ac:dyDescent="0.2">
      <c r="AW495" s="25"/>
    </row>
    <row r="496" spans="49:49" hidden="1" x14ac:dyDescent="0.2">
      <c r="AW496" s="25"/>
    </row>
    <row r="497" spans="49:49" hidden="1" x14ac:dyDescent="0.2">
      <c r="AW497" s="25"/>
    </row>
    <row r="498" spans="49:49" hidden="1" x14ac:dyDescent="0.2">
      <c r="AW498" s="25"/>
    </row>
    <row r="499" spans="49:49" hidden="1" x14ac:dyDescent="0.2">
      <c r="AW499" s="25"/>
    </row>
    <row r="500" spans="49:49" hidden="1" x14ac:dyDescent="0.2">
      <c r="AW500" s="25"/>
    </row>
    <row r="501" spans="49:49" hidden="1" x14ac:dyDescent="0.2">
      <c r="AW501" s="25"/>
    </row>
    <row r="502" spans="49:49" hidden="1" x14ac:dyDescent="0.2">
      <c r="AW502" s="25"/>
    </row>
    <row r="503" spans="49:49" hidden="1" x14ac:dyDescent="0.2">
      <c r="AW503" s="25"/>
    </row>
    <row r="504" spans="49:49" hidden="1" x14ac:dyDescent="0.2">
      <c r="AW504" s="25"/>
    </row>
    <row r="505" spans="49:49" hidden="1" x14ac:dyDescent="0.2">
      <c r="AW505" s="25"/>
    </row>
    <row r="506" spans="49:49" hidden="1" x14ac:dyDescent="0.2">
      <c r="AW506" s="25"/>
    </row>
    <row r="507" spans="49:49" hidden="1" x14ac:dyDescent="0.2">
      <c r="AW507" s="25"/>
    </row>
    <row r="508" spans="49:49" hidden="1" x14ac:dyDescent="0.2">
      <c r="AW508" s="25"/>
    </row>
    <row r="509" spans="49:49" hidden="1" x14ac:dyDescent="0.2">
      <c r="AW509" s="25"/>
    </row>
    <row r="510" spans="49:49" hidden="1" x14ac:dyDescent="0.2">
      <c r="AW510" s="25"/>
    </row>
    <row r="511" spans="49:49" hidden="1" x14ac:dyDescent="0.2">
      <c r="AW511" s="25"/>
    </row>
    <row r="512" spans="49:49" hidden="1" x14ac:dyDescent="0.2">
      <c r="AW512" s="25"/>
    </row>
    <row r="513" spans="49:49" hidden="1" x14ac:dyDescent="0.2">
      <c r="AW513" s="25"/>
    </row>
    <row r="514" spans="49:49" hidden="1" x14ac:dyDescent="0.2">
      <c r="AW514" s="25"/>
    </row>
    <row r="515" spans="49:49" hidden="1" x14ac:dyDescent="0.2">
      <c r="AW515" s="25"/>
    </row>
    <row r="516" spans="49:49" hidden="1" x14ac:dyDescent="0.2">
      <c r="AW516" s="25"/>
    </row>
    <row r="517" spans="49:49" hidden="1" x14ac:dyDescent="0.2">
      <c r="AW517" s="25"/>
    </row>
    <row r="518" spans="49:49" hidden="1" x14ac:dyDescent="0.2">
      <c r="AW518" s="25"/>
    </row>
    <row r="519" spans="49:49" hidden="1" x14ac:dyDescent="0.2">
      <c r="AW519" s="25"/>
    </row>
    <row r="520" spans="49:49" hidden="1" x14ac:dyDescent="0.2">
      <c r="AW520" s="25"/>
    </row>
    <row r="521" spans="49:49" hidden="1" x14ac:dyDescent="0.2">
      <c r="AW521" s="25"/>
    </row>
    <row r="522" spans="49:49" hidden="1" x14ac:dyDescent="0.2">
      <c r="AW522" s="25"/>
    </row>
    <row r="523" spans="49:49" hidden="1" x14ac:dyDescent="0.2">
      <c r="AW523" s="25"/>
    </row>
    <row r="524" spans="49:49" hidden="1" x14ac:dyDescent="0.2">
      <c r="AW524" s="25"/>
    </row>
    <row r="525" spans="49:49" hidden="1" x14ac:dyDescent="0.2">
      <c r="AW525" s="25"/>
    </row>
    <row r="526" spans="49:49" hidden="1" x14ac:dyDescent="0.2">
      <c r="AW526" s="25"/>
    </row>
    <row r="527" spans="49:49" hidden="1" x14ac:dyDescent="0.2">
      <c r="AW527" s="25"/>
    </row>
    <row r="528" spans="49:49" hidden="1" x14ac:dyDescent="0.2">
      <c r="AW528" s="25"/>
    </row>
    <row r="529" spans="49:49" hidden="1" x14ac:dyDescent="0.2">
      <c r="AW529" s="25"/>
    </row>
    <row r="530" spans="49:49" hidden="1" x14ac:dyDescent="0.2">
      <c r="AW530" s="25"/>
    </row>
    <row r="531" spans="49:49" hidden="1" x14ac:dyDescent="0.2">
      <c r="AW531" s="25"/>
    </row>
    <row r="532" spans="49:49" hidden="1" x14ac:dyDescent="0.2">
      <c r="AW532" s="25"/>
    </row>
    <row r="533" spans="49:49" hidden="1" x14ac:dyDescent="0.2">
      <c r="AW533" s="25"/>
    </row>
    <row r="534" spans="49:49" hidden="1" x14ac:dyDescent="0.2">
      <c r="AW534" s="25"/>
    </row>
    <row r="535" spans="49:49" hidden="1" x14ac:dyDescent="0.2">
      <c r="AW535" s="25"/>
    </row>
    <row r="536" spans="49:49" hidden="1" x14ac:dyDescent="0.2">
      <c r="AW536" s="25"/>
    </row>
    <row r="537" spans="49:49" hidden="1" x14ac:dyDescent="0.2">
      <c r="AW537" s="25"/>
    </row>
    <row r="538" spans="49:49" hidden="1" x14ac:dyDescent="0.2">
      <c r="AW538" s="25"/>
    </row>
    <row r="539" spans="49:49" hidden="1" x14ac:dyDescent="0.2">
      <c r="AW539" s="25"/>
    </row>
    <row r="540" spans="49:49" hidden="1" x14ac:dyDescent="0.2">
      <c r="AW540" s="25"/>
    </row>
    <row r="541" spans="49:49" hidden="1" x14ac:dyDescent="0.2">
      <c r="AW541" s="25"/>
    </row>
    <row r="542" spans="49:49" hidden="1" x14ac:dyDescent="0.2">
      <c r="AW542" s="25"/>
    </row>
    <row r="543" spans="49:49" hidden="1" x14ac:dyDescent="0.2">
      <c r="AW543" s="25"/>
    </row>
    <row r="544" spans="49:49" hidden="1" x14ac:dyDescent="0.2">
      <c r="AW544" s="25"/>
    </row>
    <row r="545" spans="49:49" hidden="1" x14ac:dyDescent="0.2">
      <c r="AW545" s="25"/>
    </row>
    <row r="546" spans="49:49" hidden="1" x14ac:dyDescent="0.2">
      <c r="AW546" s="25"/>
    </row>
    <row r="547" spans="49:49" hidden="1" x14ac:dyDescent="0.2">
      <c r="AW547" s="25"/>
    </row>
    <row r="548" spans="49:49" hidden="1" x14ac:dyDescent="0.2">
      <c r="AW548" s="25"/>
    </row>
    <row r="549" spans="49:49" hidden="1" x14ac:dyDescent="0.2">
      <c r="AW549" s="25"/>
    </row>
    <row r="550" spans="49:49" hidden="1" x14ac:dyDescent="0.2">
      <c r="AW550" s="25"/>
    </row>
    <row r="551" spans="49:49" hidden="1" x14ac:dyDescent="0.2">
      <c r="AW551" s="25"/>
    </row>
    <row r="552" spans="49:49" hidden="1" x14ac:dyDescent="0.2">
      <c r="AW552" s="25"/>
    </row>
    <row r="553" spans="49:49" hidden="1" x14ac:dyDescent="0.2">
      <c r="AW553" s="25"/>
    </row>
    <row r="554" spans="49:49" hidden="1" x14ac:dyDescent="0.2">
      <c r="AW554" s="25"/>
    </row>
    <row r="555" spans="49:49" hidden="1" x14ac:dyDescent="0.2">
      <c r="AW555" s="25"/>
    </row>
    <row r="556" spans="49:49" hidden="1" x14ac:dyDescent="0.2">
      <c r="AW556" s="25"/>
    </row>
    <row r="557" spans="49:49" hidden="1" x14ac:dyDescent="0.2">
      <c r="AW557" s="25"/>
    </row>
    <row r="558" spans="49:49" hidden="1" x14ac:dyDescent="0.2">
      <c r="AW558" s="25"/>
    </row>
    <row r="559" spans="49:49" hidden="1" x14ac:dyDescent="0.2">
      <c r="AW559" s="25"/>
    </row>
    <row r="560" spans="49:49" hidden="1" x14ac:dyDescent="0.2">
      <c r="AW560" s="25"/>
    </row>
    <row r="561" spans="49:49" hidden="1" x14ac:dyDescent="0.2">
      <c r="AW561" s="25"/>
    </row>
    <row r="562" spans="49:49" hidden="1" x14ac:dyDescent="0.2">
      <c r="AW562" s="25"/>
    </row>
    <row r="563" spans="49:49" hidden="1" x14ac:dyDescent="0.2">
      <c r="AW563" s="25"/>
    </row>
    <row r="564" spans="49:49" hidden="1" x14ac:dyDescent="0.2">
      <c r="AW564" s="25"/>
    </row>
    <row r="565" spans="49:49" hidden="1" x14ac:dyDescent="0.2">
      <c r="AW565" s="25"/>
    </row>
    <row r="566" spans="49:49" hidden="1" x14ac:dyDescent="0.2">
      <c r="AW566" s="25"/>
    </row>
    <row r="567" spans="49:49" hidden="1" x14ac:dyDescent="0.2">
      <c r="AW567" s="25"/>
    </row>
    <row r="568" spans="49:49" hidden="1" x14ac:dyDescent="0.2">
      <c r="AW568" s="25"/>
    </row>
    <row r="569" spans="49:49" hidden="1" x14ac:dyDescent="0.2">
      <c r="AW569" s="25"/>
    </row>
    <row r="570" spans="49:49" hidden="1" x14ac:dyDescent="0.2">
      <c r="AW570" s="25"/>
    </row>
    <row r="571" spans="49:49" hidden="1" x14ac:dyDescent="0.2">
      <c r="AW571" s="25"/>
    </row>
    <row r="572" spans="49:49" hidden="1" x14ac:dyDescent="0.2">
      <c r="AW572" s="25"/>
    </row>
    <row r="573" spans="49:49" hidden="1" x14ac:dyDescent="0.2">
      <c r="AW573" s="25"/>
    </row>
    <row r="574" spans="49:49" hidden="1" x14ac:dyDescent="0.2">
      <c r="AW574" s="25"/>
    </row>
    <row r="575" spans="49:49" hidden="1" x14ac:dyDescent="0.2">
      <c r="AW575" s="25"/>
    </row>
    <row r="576" spans="49:49" hidden="1" x14ac:dyDescent="0.2">
      <c r="AW576" s="25"/>
    </row>
    <row r="577" spans="49:49" hidden="1" x14ac:dyDescent="0.2">
      <c r="AW577" s="25"/>
    </row>
    <row r="578" spans="49:49" hidden="1" x14ac:dyDescent="0.2">
      <c r="AW578" s="25"/>
    </row>
    <row r="579" spans="49:49" hidden="1" x14ac:dyDescent="0.2">
      <c r="AW579" s="25"/>
    </row>
    <row r="580" spans="49:49" hidden="1" x14ac:dyDescent="0.2">
      <c r="AW580" s="25"/>
    </row>
    <row r="581" spans="49:49" hidden="1" x14ac:dyDescent="0.2">
      <c r="AW581" s="25"/>
    </row>
    <row r="582" spans="49:49" hidden="1" x14ac:dyDescent="0.2">
      <c r="AW582" s="25"/>
    </row>
    <row r="583" spans="49:49" hidden="1" x14ac:dyDescent="0.2">
      <c r="AW583" s="25"/>
    </row>
    <row r="584" spans="49:49" hidden="1" x14ac:dyDescent="0.2">
      <c r="AW584" s="25"/>
    </row>
    <row r="585" spans="49:49" hidden="1" x14ac:dyDescent="0.2">
      <c r="AW585" s="25"/>
    </row>
    <row r="586" spans="49:49" hidden="1" x14ac:dyDescent="0.2">
      <c r="AW586" s="25"/>
    </row>
    <row r="587" spans="49:49" hidden="1" x14ac:dyDescent="0.2">
      <c r="AW587" s="25"/>
    </row>
    <row r="588" spans="49:49" hidden="1" x14ac:dyDescent="0.2">
      <c r="AW588" s="25"/>
    </row>
    <row r="589" spans="49:49" hidden="1" x14ac:dyDescent="0.2">
      <c r="AW589" s="25"/>
    </row>
    <row r="590" spans="49:49" hidden="1" x14ac:dyDescent="0.2">
      <c r="AW590" s="25"/>
    </row>
    <row r="591" spans="49:49" hidden="1" x14ac:dyDescent="0.2">
      <c r="AW591" s="25"/>
    </row>
    <row r="592" spans="49:49" hidden="1" x14ac:dyDescent="0.2">
      <c r="AW592" s="25"/>
    </row>
    <row r="593" spans="49:49" hidden="1" x14ac:dyDescent="0.2">
      <c r="AW593" s="25"/>
    </row>
    <row r="594" spans="49:49" hidden="1" x14ac:dyDescent="0.2">
      <c r="AW594" s="25"/>
    </row>
    <row r="595" spans="49:49" hidden="1" x14ac:dyDescent="0.2">
      <c r="AW595" s="25"/>
    </row>
    <row r="596" spans="49:49" hidden="1" x14ac:dyDescent="0.2">
      <c r="AW596" s="25"/>
    </row>
    <row r="597" spans="49:49" hidden="1" x14ac:dyDescent="0.2">
      <c r="AW597" s="25"/>
    </row>
    <row r="598" spans="49:49" hidden="1" x14ac:dyDescent="0.2">
      <c r="AW598" s="25"/>
    </row>
    <row r="599" spans="49:49" hidden="1" x14ac:dyDescent="0.2">
      <c r="AW599" s="25"/>
    </row>
    <row r="600" spans="49:49" hidden="1" x14ac:dyDescent="0.2">
      <c r="AW600" s="25"/>
    </row>
    <row r="601" spans="49:49" hidden="1" x14ac:dyDescent="0.2">
      <c r="AW601" s="25"/>
    </row>
    <row r="602" spans="49:49" hidden="1" x14ac:dyDescent="0.2">
      <c r="AW602" s="25"/>
    </row>
    <row r="603" spans="49:49" hidden="1" x14ac:dyDescent="0.2">
      <c r="AW603" s="25"/>
    </row>
    <row r="604" spans="49:49" hidden="1" x14ac:dyDescent="0.2">
      <c r="AW604" s="25"/>
    </row>
    <row r="605" spans="49:49" hidden="1" x14ac:dyDescent="0.2">
      <c r="AW605" s="25"/>
    </row>
    <row r="606" spans="49:49" hidden="1" x14ac:dyDescent="0.2">
      <c r="AW606" s="25"/>
    </row>
    <row r="607" spans="49:49" hidden="1" x14ac:dyDescent="0.2">
      <c r="AW607" s="25"/>
    </row>
    <row r="608" spans="49:49" hidden="1" x14ac:dyDescent="0.2">
      <c r="AW608" s="25"/>
    </row>
    <row r="609" spans="49:49" hidden="1" x14ac:dyDescent="0.2">
      <c r="AW609" s="25"/>
    </row>
    <row r="610" spans="49:49" hidden="1" x14ac:dyDescent="0.2">
      <c r="AW610" s="25"/>
    </row>
    <row r="611" spans="49:49" hidden="1" x14ac:dyDescent="0.2">
      <c r="AW611" s="25"/>
    </row>
    <row r="612" spans="49:49" hidden="1" x14ac:dyDescent="0.2">
      <c r="AW612" s="25"/>
    </row>
    <row r="613" spans="49:49" hidden="1" x14ac:dyDescent="0.2">
      <c r="AW613" s="25"/>
    </row>
    <row r="614" spans="49:49" hidden="1" x14ac:dyDescent="0.2">
      <c r="AW614" s="25"/>
    </row>
    <row r="615" spans="49:49" hidden="1" x14ac:dyDescent="0.2">
      <c r="AW615" s="25"/>
    </row>
    <row r="616" spans="49:49" hidden="1" x14ac:dyDescent="0.2">
      <c r="AW616" s="25"/>
    </row>
    <row r="617" spans="49:49" hidden="1" x14ac:dyDescent="0.2">
      <c r="AW617" s="25"/>
    </row>
    <row r="618" spans="49:49" hidden="1" x14ac:dyDescent="0.2">
      <c r="AW618" s="25"/>
    </row>
    <row r="619" spans="49:49" hidden="1" x14ac:dyDescent="0.2">
      <c r="AW619" s="25"/>
    </row>
    <row r="620" spans="49:49" hidden="1" x14ac:dyDescent="0.2">
      <c r="AW620" s="25"/>
    </row>
    <row r="621" spans="49:49" hidden="1" x14ac:dyDescent="0.2">
      <c r="AW621" s="25"/>
    </row>
    <row r="622" spans="49:49" hidden="1" x14ac:dyDescent="0.2">
      <c r="AW622" s="25"/>
    </row>
    <row r="623" spans="49:49" hidden="1" x14ac:dyDescent="0.2">
      <c r="AW623" s="25"/>
    </row>
    <row r="624" spans="49:49" hidden="1" x14ac:dyDescent="0.2">
      <c r="AW624" s="25"/>
    </row>
    <row r="625" spans="49:49" hidden="1" x14ac:dyDescent="0.2">
      <c r="AW625" s="25"/>
    </row>
    <row r="626" spans="49:49" hidden="1" x14ac:dyDescent="0.2">
      <c r="AW626" s="25"/>
    </row>
    <row r="627" spans="49:49" hidden="1" x14ac:dyDescent="0.2">
      <c r="AW627" s="25"/>
    </row>
    <row r="628" spans="49:49" hidden="1" x14ac:dyDescent="0.2">
      <c r="AW628" s="25"/>
    </row>
    <row r="629" spans="49:49" hidden="1" x14ac:dyDescent="0.2">
      <c r="AW629" s="25"/>
    </row>
    <row r="630" spans="49:49" hidden="1" x14ac:dyDescent="0.2">
      <c r="AW630" s="25"/>
    </row>
    <row r="631" spans="49:49" hidden="1" x14ac:dyDescent="0.2">
      <c r="AW631" s="25"/>
    </row>
    <row r="632" spans="49:49" hidden="1" x14ac:dyDescent="0.2">
      <c r="AW632" s="25"/>
    </row>
    <row r="633" spans="49:49" hidden="1" x14ac:dyDescent="0.2">
      <c r="AW633" s="25"/>
    </row>
    <row r="634" spans="49:49" hidden="1" x14ac:dyDescent="0.2">
      <c r="AW634" s="25"/>
    </row>
    <row r="635" spans="49:49" hidden="1" x14ac:dyDescent="0.2">
      <c r="AW635" s="25"/>
    </row>
    <row r="636" spans="49:49" hidden="1" x14ac:dyDescent="0.2">
      <c r="AW636" s="25"/>
    </row>
    <row r="637" spans="49:49" hidden="1" x14ac:dyDescent="0.2">
      <c r="AW637" s="25"/>
    </row>
    <row r="638" spans="49:49" hidden="1" x14ac:dyDescent="0.2">
      <c r="AW638" s="25"/>
    </row>
    <row r="639" spans="49:49" hidden="1" x14ac:dyDescent="0.2">
      <c r="AW639" s="25"/>
    </row>
    <row r="640" spans="49:49" hidden="1" x14ac:dyDescent="0.2">
      <c r="AW640" s="25"/>
    </row>
    <row r="641" spans="49:49" hidden="1" x14ac:dyDescent="0.2">
      <c r="AW641" s="25"/>
    </row>
    <row r="642" spans="49:49" hidden="1" x14ac:dyDescent="0.2">
      <c r="AW642" s="25"/>
    </row>
    <row r="643" spans="49:49" hidden="1" x14ac:dyDescent="0.2">
      <c r="AW643" s="25"/>
    </row>
    <row r="644" spans="49:49" hidden="1" x14ac:dyDescent="0.2">
      <c r="AW644" s="25"/>
    </row>
    <row r="645" spans="49:49" hidden="1" x14ac:dyDescent="0.2">
      <c r="AW645" s="25"/>
    </row>
    <row r="646" spans="49:49" hidden="1" x14ac:dyDescent="0.2">
      <c r="AW646" s="25"/>
    </row>
    <row r="647" spans="49:49" hidden="1" x14ac:dyDescent="0.2">
      <c r="AW647" s="25"/>
    </row>
    <row r="648" spans="49:49" hidden="1" x14ac:dyDescent="0.2">
      <c r="AW648" s="25"/>
    </row>
    <row r="649" spans="49:49" hidden="1" x14ac:dyDescent="0.2">
      <c r="AW649" s="25"/>
    </row>
    <row r="650" spans="49:49" hidden="1" x14ac:dyDescent="0.2">
      <c r="AW650" s="25"/>
    </row>
    <row r="651" spans="49:49" hidden="1" x14ac:dyDescent="0.2">
      <c r="AW651" s="25"/>
    </row>
    <row r="652" spans="49:49" hidden="1" x14ac:dyDescent="0.2">
      <c r="AW652" s="25"/>
    </row>
    <row r="653" spans="49:49" hidden="1" x14ac:dyDescent="0.2">
      <c r="AW653" s="25"/>
    </row>
    <row r="654" spans="49:49" hidden="1" x14ac:dyDescent="0.2">
      <c r="AW654" s="25"/>
    </row>
    <row r="655" spans="49:49" hidden="1" x14ac:dyDescent="0.2">
      <c r="AW655" s="25"/>
    </row>
    <row r="656" spans="49:49" hidden="1" x14ac:dyDescent="0.2">
      <c r="AW656" s="25"/>
    </row>
    <row r="657" spans="49:49" hidden="1" x14ac:dyDescent="0.2">
      <c r="AW657" s="25"/>
    </row>
    <row r="658" spans="49:49" hidden="1" x14ac:dyDescent="0.2">
      <c r="AW658" s="25"/>
    </row>
    <row r="659" spans="49:49" hidden="1" x14ac:dyDescent="0.2">
      <c r="AW659" s="25"/>
    </row>
    <row r="660" spans="49:49" hidden="1" x14ac:dyDescent="0.2">
      <c r="AW660" s="25"/>
    </row>
    <row r="661" spans="49:49" hidden="1" x14ac:dyDescent="0.2">
      <c r="AW661" s="25"/>
    </row>
    <row r="662" spans="49:49" hidden="1" x14ac:dyDescent="0.2">
      <c r="AW662" s="25"/>
    </row>
    <row r="663" spans="49:49" hidden="1" x14ac:dyDescent="0.2">
      <c r="AW663" s="25"/>
    </row>
    <row r="664" spans="49:49" hidden="1" x14ac:dyDescent="0.2">
      <c r="AW664" s="25"/>
    </row>
    <row r="665" spans="49:49" hidden="1" x14ac:dyDescent="0.2">
      <c r="AW665" s="25"/>
    </row>
    <row r="666" spans="49:49" hidden="1" x14ac:dyDescent="0.2">
      <c r="AW666" s="25"/>
    </row>
    <row r="667" spans="49:49" hidden="1" x14ac:dyDescent="0.2">
      <c r="AW667" s="25"/>
    </row>
    <row r="668" spans="49:49" hidden="1" x14ac:dyDescent="0.2">
      <c r="AW668" s="25"/>
    </row>
    <row r="669" spans="49:49" hidden="1" x14ac:dyDescent="0.2">
      <c r="AW669" s="25"/>
    </row>
    <row r="670" spans="49:49" hidden="1" x14ac:dyDescent="0.2">
      <c r="AW670" s="25"/>
    </row>
    <row r="671" spans="49:49" hidden="1" x14ac:dyDescent="0.2">
      <c r="AW671" s="25"/>
    </row>
    <row r="672" spans="49:49" hidden="1" x14ac:dyDescent="0.2">
      <c r="AW672" s="25"/>
    </row>
    <row r="673" spans="49:49" hidden="1" x14ac:dyDescent="0.2">
      <c r="AW673" s="25"/>
    </row>
    <row r="674" spans="49:49" hidden="1" x14ac:dyDescent="0.2">
      <c r="AW674" s="25"/>
    </row>
    <row r="675" spans="49:49" hidden="1" x14ac:dyDescent="0.2">
      <c r="AW675" s="25"/>
    </row>
    <row r="676" spans="49:49" hidden="1" x14ac:dyDescent="0.2">
      <c r="AW676" s="25"/>
    </row>
    <row r="677" spans="49:49" hidden="1" x14ac:dyDescent="0.2">
      <c r="AW677" s="25"/>
    </row>
    <row r="678" spans="49:49" hidden="1" x14ac:dyDescent="0.2">
      <c r="AW678" s="25"/>
    </row>
    <row r="679" spans="49:49" hidden="1" x14ac:dyDescent="0.2">
      <c r="AW679" s="25"/>
    </row>
    <row r="680" spans="49:49" hidden="1" x14ac:dyDescent="0.2">
      <c r="AW680" s="25"/>
    </row>
    <row r="681" spans="49:49" hidden="1" x14ac:dyDescent="0.2">
      <c r="AW681" s="25"/>
    </row>
    <row r="682" spans="49:49" hidden="1" x14ac:dyDescent="0.2">
      <c r="AW682" s="25"/>
    </row>
    <row r="683" spans="49:49" hidden="1" x14ac:dyDescent="0.2">
      <c r="AW683" s="25"/>
    </row>
    <row r="684" spans="49:49" hidden="1" x14ac:dyDescent="0.2">
      <c r="AW684" s="25"/>
    </row>
    <row r="685" spans="49:49" hidden="1" x14ac:dyDescent="0.2">
      <c r="AW685" s="25"/>
    </row>
    <row r="686" spans="49:49" hidden="1" x14ac:dyDescent="0.2">
      <c r="AW686" s="25"/>
    </row>
    <row r="687" spans="49:49" hidden="1" x14ac:dyDescent="0.2">
      <c r="AW687" s="25"/>
    </row>
    <row r="688" spans="49:49" hidden="1" x14ac:dyDescent="0.2">
      <c r="AW688" s="25"/>
    </row>
    <row r="689" spans="49:49" hidden="1" x14ac:dyDescent="0.2">
      <c r="AW689" s="25"/>
    </row>
    <row r="690" spans="49:49" hidden="1" x14ac:dyDescent="0.2">
      <c r="AW690" s="25"/>
    </row>
    <row r="691" spans="49:49" hidden="1" x14ac:dyDescent="0.2">
      <c r="AW691" s="25"/>
    </row>
    <row r="692" spans="49:49" hidden="1" x14ac:dyDescent="0.2">
      <c r="AW692" s="25"/>
    </row>
    <row r="693" spans="49:49" hidden="1" x14ac:dyDescent="0.2">
      <c r="AW693" s="25"/>
    </row>
    <row r="694" spans="49:49" hidden="1" x14ac:dyDescent="0.2">
      <c r="AW694" s="25"/>
    </row>
    <row r="695" spans="49:49" hidden="1" x14ac:dyDescent="0.2">
      <c r="AW695" s="25"/>
    </row>
    <row r="696" spans="49:49" hidden="1" x14ac:dyDescent="0.2">
      <c r="AW696" s="25"/>
    </row>
    <row r="697" spans="49:49" hidden="1" x14ac:dyDescent="0.2">
      <c r="AW697" s="25"/>
    </row>
    <row r="698" spans="49:49" hidden="1" x14ac:dyDescent="0.2">
      <c r="AW698" s="25"/>
    </row>
    <row r="699" spans="49:49" hidden="1" x14ac:dyDescent="0.2">
      <c r="AW699" s="25"/>
    </row>
    <row r="700" spans="49:49" hidden="1" x14ac:dyDescent="0.2">
      <c r="AW700" s="25"/>
    </row>
    <row r="701" spans="49:49" hidden="1" x14ac:dyDescent="0.2">
      <c r="AW701" s="25"/>
    </row>
    <row r="702" spans="49:49" hidden="1" x14ac:dyDescent="0.2">
      <c r="AW702" s="25"/>
    </row>
    <row r="703" spans="49:49" hidden="1" x14ac:dyDescent="0.2">
      <c r="AW703" s="25"/>
    </row>
    <row r="704" spans="49:49" hidden="1" x14ac:dyDescent="0.2">
      <c r="AW704" s="25"/>
    </row>
    <row r="705" spans="49:49" hidden="1" x14ac:dyDescent="0.2">
      <c r="AW705" s="25"/>
    </row>
    <row r="706" spans="49:49" hidden="1" x14ac:dyDescent="0.2"/>
    <row r="707" spans="49:49" hidden="1" x14ac:dyDescent="0.2"/>
    <row r="708" spans="49:49" hidden="1" x14ac:dyDescent="0.2"/>
    <row r="709" spans="49:49" hidden="1" x14ac:dyDescent="0.2"/>
    <row r="710" spans="49:49" hidden="1" x14ac:dyDescent="0.2"/>
    <row r="711" spans="49:49" hidden="1" x14ac:dyDescent="0.2"/>
    <row r="712" spans="49:49" hidden="1" x14ac:dyDescent="0.2"/>
    <row r="713" spans="49:49" hidden="1" x14ac:dyDescent="0.2"/>
    <row r="714" spans="49:49" hidden="1" x14ac:dyDescent="0.2"/>
    <row r="715" spans="49:49" hidden="1" x14ac:dyDescent="0.2"/>
    <row r="716" spans="49:49" hidden="1" x14ac:dyDescent="0.2"/>
    <row r="717" spans="49:49" hidden="1" x14ac:dyDescent="0.2"/>
    <row r="718" spans="49:49" hidden="1" x14ac:dyDescent="0.2"/>
    <row r="719" spans="49:49" hidden="1" x14ac:dyDescent="0.2"/>
    <row r="720" spans="49:49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</sheetData>
  <mergeCells count="4">
    <mergeCell ref="AV3:AW3"/>
    <mergeCell ref="A1:AY1"/>
    <mergeCell ref="A2:AY2"/>
    <mergeCell ref="A288:AX288"/>
  </mergeCells>
  <pageMargins left="0.75" right="0.75" top="1" bottom="1" header="0.5" footer="0.5"/>
  <pageSetup paperSize="9" orientation="landscape" r:id="rId1"/>
  <headerFooter alignWithMargins="0">
    <oddHeader>&amp;LTiszaszolg 2004 Kft.</oddHeader>
    <oddFooter>&amp;LTiszaújváros, 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írószer</vt:lpstr>
    </vt:vector>
  </TitlesOfParts>
  <Company>Multi Informatikai Kft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Marosi György</dc:creator>
  <cp:lastModifiedBy>Gazdag László</cp:lastModifiedBy>
  <cp:lastPrinted>2019-09-04T04:10:14Z</cp:lastPrinted>
  <dcterms:created xsi:type="dcterms:W3CDTF">1999-04-28T20:01:57Z</dcterms:created>
  <dcterms:modified xsi:type="dcterms:W3CDTF">2019-09-04T04:14:59Z</dcterms:modified>
</cp:coreProperties>
</file>